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2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3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4.xml" ContentType="application/vnd.openxmlformats-officedocument.drawing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5.xml" ContentType="application/vnd.openxmlformats-officedocument.drawing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drawings/drawing6.xml" ContentType="application/vnd.openxmlformats-officedocument.drawing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7.xml" ContentType="application/vnd.openxmlformats-officedocument.drawing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drawings/drawing8.xml" ContentType="application/vnd.openxmlformats-officedocument.drawing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C:\Users\Joshl\Downloads\"/>
    </mc:Choice>
  </mc:AlternateContent>
  <xr:revisionPtr revIDLastSave="0" documentId="8_{35C1E624-8487-4AB5-B773-8D1FCF9B5E2C}" xr6:coauthVersionLast="47" xr6:coauthVersionMax="47" xr10:uidLastSave="{00000000-0000-0000-0000-000000000000}"/>
  <bookViews>
    <workbookView xWindow="2340" yWindow="3370" windowWidth="16920" windowHeight="10530" activeTab="1" xr2:uid="{A82C29CE-4889-4ACF-B0C3-49D1C74AECCE}"/>
  </bookViews>
  <sheets>
    <sheet name="P.2 Beam Dimensions" sheetId="8" r:id="rId1"/>
    <sheet name="P.2 Beam Taper" sheetId="9" r:id="rId2"/>
    <sheet name="Q.1 Applied Forces" sheetId="2" r:id="rId3"/>
    <sheet name="Q.2 Compressive Stresses" sheetId="3" r:id="rId4"/>
    <sheet name="Q.3 Normal Stress" sheetId="4" r:id="rId5"/>
    <sheet name="Q.4 Principal Stress" sheetId="5" r:id="rId6"/>
    <sheet name="Q.5 Distorsional Energy" sheetId="6" r:id="rId7"/>
    <sheet name="Q.6 FOS" sheetId="7" r:id="rId8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4" i="3" l="1"/>
  <c r="E15" i="3"/>
  <c r="E16" i="3"/>
  <c r="E17" i="3"/>
  <c r="E18" i="3"/>
  <c r="E19" i="3"/>
  <c r="E20" i="3"/>
  <c r="E21" i="3"/>
  <c r="E22" i="3"/>
  <c r="E23" i="3"/>
  <c r="E24" i="3"/>
  <c r="E25" i="3"/>
  <c r="E26" i="3"/>
  <c r="E27" i="3"/>
  <c r="E28" i="3"/>
  <c r="E29" i="3"/>
  <c r="E30" i="3"/>
  <c r="E31" i="3"/>
  <c r="E32" i="3"/>
  <c r="E33" i="3"/>
  <c r="E34" i="3"/>
  <c r="E35" i="3"/>
  <c r="E36" i="3"/>
  <c r="E37" i="3"/>
  <c r="E38" i="3"/>
  <c r="E39" i="3"/>
  <c r="E40" i="3"/>
  <c r="E41" i="3"/>
  <c r="E42" i="3"/>
  <c r="E43" i="3"/>
  <c r="E44" i="3"/>
  <c r="E45" i="3"/>
  <c r="E46" i="3"/>
  <c r="E47" i="3"/>
  <c r="E48" i="3"/>
  <c r="E49" i="3"/>
  <c r="E50" i="3"/>
  <c r="E51" i="3"/>
  <c r="E52" i="3"/>
  <c r="E53" i="3"/>
  <c r="E54" i="3"/>
  <c r="E55" i="3"/>
  <c r="E56" i="3"/>
  <c r="E57" i="3"/>
  <c r="E58" i="3"/>
  <c r="E59" i="3"/>
  <c r="E60" i="3"/>
  <c r="E61" i="3"/>
  <c r="E62" i="3"/>
  <c r="E63" i="3"/>
  <c r="E64" i="3"/>
  <c r="E65" i="3"/>
  <c r="E66" i="3"/>
  <c r="E67" i="3"/>
  <c r="E68" i="3"/>
  <c r="E69" i="3"/>
  <c r="E70" i="3"/>
  <c r="E71" i="3"/>
  <c r="E72" i="3"/>
  <c r="E73" i="3"/>
  <c r="E74" i="3"/>
  <c r="E75" i="3"/>
  <c r="E76" i="3"/>
  <c r="E77" i="3"/>
  <c r="E78" i="3"/>
  <c r="E79" i="3"/>
  <c r="E80" i="3"/>
  <c r="E81" i="3"/>
  <c r="E82" i="3"/>
  <c r="E83" i="3"/>
  <c r="E84" i="3"/>
  <c r="E85" i="3"/>
  <c r="E86" i="3"/>
  <c r="E87" i="3"/>
  <c r="E88" i="3"/>
  <c r="E89" i="3"/>
  <c r="E90" i="3"/>
  <c r="E91" i="3"/>
  <c r="E92" i="3"/>
  <c r="E93" i="3"/>
  <c r="E94" i="3"/>
  <c r="E95" i="3"/>
  <c r="E96" i="3"/>
  <c r="E97" i="3"/>
  <c r="E98" i="3"/>
  <c r="E99" i="3"/>
  <c r="E100" i="3"/>
  <c r="E101" i="3"/>
  <c r="E102" i="3"/>
  <c r="E103" i="3"/>
  <c r="E104" i="3"/>
  <c r="E105" i="3"/>
  <c r="E106" i="3"/>
  <c r="E107" i="3"/>
  <c r="E108" i="3"/>
  <c r="E109" i="3"/>
  <c r="E110" i="3"/>
  <c r="E111" i="3"/>
  <c r="E112" i="3"/>
  <c r="E113" i="3"/>
  <c r="E114" i="3"/>
  <c r="E115" i="3"/>
  <c r="E116" i="3"/>
  <c r="E117" i="3"/>
  <c r="E118" i="3"/>
  <c r="E119" i="3"/>
  <c r="E120" i="3"/>
  <c r="E121" i="3"/>
  <c r="E122" i="3"/>
  <c r="E123" i="3"/>
  <c r="E124" i="3"/>
  <c r="E125" i="3"/>
  <c r="E126" i="3"/>
  <c r="E127" i="3"/>
  <c r="E128" i="3"/>
  <c r="E129" i="3"/>
  <c r="E130" i="3"/>
  <c r="E131" i="3"/>
  <c r="E132" i="3"/>
  <c r="E133" i="3"/>
  <c r="E134" i="3"/>
  <c r="E135" i="3"/>
  <c r="E136" i="3"/>
  <c r="E137" i="3"/>
  <c r="E138" i="3"/>
  <c r="E139" i="3"/>
  <c r="E140" i="3"/>
  <c r="E141" i="3"/>
  <c r="E142" i="3"/>
  <c r="E143" i="3"/>
  <c r="E144" i="3"/>
  <c r="E145" i="3"/>
  <c r="E146" i="3"/>
  <c r="E147" i="3"/>
  <c r="E148" i="3"/>
  <c r="E149" i="3"/>
  <c r="E150" i="3"/>
  <c r="E151" i="3"/>
  <c r="E152" i="3"/>
  <c r="E153" i="3"/>
  <c r="E13" i="3"/>
  <c r="BM17" i="9"/>
  <c r="CU77" i="4"/>
  <c r="CU37" i="4"/>
  <c r="BY11" i="8"/>
  <c r="CP21" i="4"/>
  <c r="CP22" i="4"/>
  <c r="CP23" i="4"/>
  <c r="CP24" i="4"/>
  <c r="CP25" i="4"/>
  <c r="CP26" i="4"/>
  <c r="CP27" i="4"/>
  <c r="CP28" i="4"/>
  <c r="CP29" i="4"/>
  <c r="CP30" i="4"/>
  <c r="CP31" i="4"/>
  <c r="CP32" i="4"/>
  <c r="CP33" i="4"/>
  <c r="CP34" i="4"/>
  <c r="CP35" i="4"/>
  <c r="CP36" i="4"/>
  <c r="CP37" i="4"/>
  <c r="CP38" i="4"/>
  <c r="CP39" i="4"/>
  <c r="CP40" i="4"/>
  <c r="CP41" i="4"/>
  <c r="CP42" i="4"/>
  <c r="CP43" i="4"/>
  <c r="CP44" i="4"/>
  <c r="CP45" i="4"/>
  <c r="CP46" i="4"/>
  <c r="CP47" i="4"/>
  <c r="CP48" i="4"/>
  <c r="CP49" i="4"/>
  <c r="CP50" i="4"/>
  <c r="CP51" i="4"/>
  <c r="CP52" i="4"/>
  <c r="CP53" i="4"/>
  <c r="CP54" i="4"/>
  <c r="CP55" i="4"/>
  <c r="CP56" i="4"/>
  <c r="CP57" i="4"/>
  <c r="CP58" i="4"/>
  <c r="CP59" i="4"/>
  <c r="CP60" i="4"/>
  <c r="CP20" i="4"/>
  <c r="CG53" i="4"/>
  <c r="CG54" i="4"/>
  <c r="CH54" i="4"/>
  <c r="CG55" i="4"/>
  <c r="CH55" i="4"/>
  <c r="CI55" i="4"/>
  <c r="CG56" i="4"/>
  <c r="CH56" i="4"/>
  <c r="CI56" i="4"/>
  <c r="CG57" i="4"/>
  <c r="CG58" i="4"/>
  <c r="CG59" i="4"/>
  <c r="CG60" i="4"/>
  <c r="CH60" i="4"/>
  <c r="CG61" i="4"/>
  <c r="CG62" i="4"/>
  <c r="CH62" i="4"/>
  <c r="CG63" i="4"/>
  <c r="CH63" i="4"/>
  <c r="CI63" i="4"/>
  <c r="CG64" i="4"/>
  <c r="CH64" i="4"/>
  <c r="CI64" i="4"/>
  <c r="CG65" i="4"/>
  <c r="CH65" i="4"/>
  <c r="CG66" i="4"/>
  <c r="CH66" i="4"/>
  <c r="CG67" i="4"/>
  <c r="CH67" i="4"/>
  <c r="CG68" i="4"/>
  <c r="CG69" i="4"/>
  <c r="CG70" i="4"/>
  <c r="CH70" i="4"/>
  <c r="CG71" i="4"/>
  <c r="CH71" i="4"/>
  <c r="CI71" i="4"/>
  <c r="CG72" i="4"/>
  <c r="CH72" i="4"/>
  <c r="CI72" i="4"/>
  <c r="CG73" i="4"/>
  <c r="CG74" i="4"/>
  <c r="CH74" i="4"/>
  <c r="CI74" i="4"/>
  <c r="CG75" i="4"/>
  <c r="CH75" i="4"/>
  <c r="CI75" i="4"/>
  <c r="CG76" i="4"/>
  <c r="CH76" i="4"/>
  <c r="CG77" i="4"/>
  <c r="CH77" i="4"/>
  <c r="CG78" i="4"/>
  <c r="CH78" i="4"/>
  <c r="CG79" i="4"/>
  <c r="CH79" i="4"/>
  <c r="CI79" i="4"/>
  <c r="CG80" i="4"/>
  <c r="CH80" i="4"/>
  <c r="CI80" i="4"/>
  <c r="CG81" i="4"/>
  <c r="CG82" i="4"/>
  <c r="CH82" i="4"/>
  <c r="CI82" i="4"/>
  <c r="CG83" i="4"/>
  <c r="CH83" i="4"/>
  <c r="CG21" i="4"/>
  <c r="CH21" i="4"/>
  <c r="CI21" i="4"/>
  <c r="CG22" i="4"/>
  <c r="CH22" i="4"/>
  <c r="CG23" i="4"/>
  <c r="CH23" i="4"/>
  <c r="CG24" i="4"/>
  <c r="CH24" i="4"/>
  <c r="CG25" i="4"/>
  <c r="CH25" i="4"/>
  <c r="CG26" i="4"/>
  <c r="CG27" i="4"/>
  <c r="CH27" i="4"/>
  <c r="CI27" i="4"/>
  <c r="CG28" i="4"/>
  <c r="CG29" i="4"/>
  <c r="CH29" i="4"/>
  <c r="CI29" i="4"/>
  <c r="CG30" i="4"/>
  <c r="CH30" i="4"/>
  <c r="CG31" i="4"/>
  <c r="CG32" i="4"/>
  <c r="CG33" i="4"/>
  <c r="CH33" i="4"/>
  <c r="CG34" i="4"/>
  <c r="CH34" i="4"/>
  <c r="CG35" i="4"/>
  <c r="CH35" i="4"/>
  <c r="CI35" i="4"/>
  <c r="CG36" i="4"/>
  <c r="CG37" i="4"/>
  <c r="CH37" i="4"/>
  <c r="CG38" i="4"/>
  <c r="CH38" i="4"/>
  <c r="CI38" i="4"/>
  <c r="CG39" i="4"/>
  <c r="CH39" i="4"/>
  <c r="CI39" i="4"/>
  <c r="CG40" i="4"/>
  <c r="CG41" i="4"/>
  <c r="CH41" i="4"/>
  <c r="CG42" i="4"/>
  <c r="CH42" i="4"/>
  <c r="CG43" i="4"/>
  <c r="CH43" i="4"/>
  <c r="CI43" i="4"/>
  <c r="CG44" i="4"/>
  <c r="CG45" i="4"/>
  <c r="CH45" i="4"/>
  <c r="CI45" i="4"/>
  <c r="CG46" i="4"/>
  <c r="CH46" i="4"/>
  <c r="CI46" i="4"/>
  <c r="CG47" i="4"/>
  <c r="CH47" i="4"/>
  <c r="CG48" i="4"/>
  <c r="CH48" i="4"/>
  <c r="CG49" i="4"/>
  <c r="CH49" i="4"/>
  <c r="CG50" i="4"/>
  <c r="CH50" i="4"/>
  <c r="CG20" i="4"/>
  <c r="CH20" i="4"/>
  <c r="CI20" i="4"/>
  <c r="BF16" i="4"/>
  <c r="AA15" i="4"/>
  <c r="AA16" i="4"/>
  <c r="AA17" i="4"/>
  <c r="AA18" i="4"/>
  <c r="AA19" i="4"/>
  <c r="AA20" i="4"/>
  <c r="AA21" i="4"/>
  <c r="AA22" i="4"/>
  <c r="AA23" i="4"/>
  <c r="AA24" i="4"/>
  <c r="AA25" i="4"/>
  <c r="AA26" i="4"/>
  <c r="AA27" i="4"/>
  <c r="AA28" i="4"/>
  <c r="AA29" i="4"/>
  <c r="AA30" i="4"/>
  <c r="AA31" i="4"/>
  <c r="AA32" i="4"/>
  <c r="AA33" i="4"/>
  <c r="AA34" i="4"/>
  <c r="AA35" i="4"/>
  <c r="AA36" i="4"/>
  <c r="AA37" i="4"/>
  <c r="AA38" i="4"/>
  <c r="AA39" i="4"/>
  <c r="AA40" i="4"/>
  <c r="AA41" i="4"/>
  <c r="AA42" i="4"/>
  <c r="AA43" i="4"/>
  <c r="AA44" i="4"/>
  <c r="AA45" i="4"/>
  <c r="AA46" i="4"/>
  <c r="AA47" i="4"/>
  <c r="AA48" i="4"/>
  <c r="AA49" i="4"/>
  <c r="AA50" i="4"/>
  <c r="AA51" i="4"/>
  <c r="AA52" i="4"/>
  <c r="AA53" i="4"/>
  <c r="AA54" i="4"/>
  <c r="AA55" i="4"/>
  <c r="AA56" i="4"/>
  <c r="AA57" i="4"/>
  <c r="AA58" i="4"/>
  <c r="AA59" i="4"/>
  <c r="AA60" i="4"/>
  <c r="AA61" i="4"/>
  <c r="AA62" i="4"/>
  <c r="AA63" i="4"/>
  <c r="AA64" i="4"/>
  <c r="AA65" i="4"/>
  <c r="AA66" i="4"/>
  <c r="AA67" i="4"/>
  <c r="AA68" i="4"/>
  <c r="AA69" i="4"/>
  <c r="AA70" i="4"/>
  <c r="AA71" i="4"/>
  <c r="AA72" i="4"/>
  <c r="AA73" i="4"/>
  <c r="AA74" i="4"/>
  <c r="AA75" i="4"/>
  <c r="AA76" i="4"/>
  <c r="AA77" i="4"/>
  <c r="AA78" i="4"/>
  <c r="AA79" i="4"/>
  <c r="AA80" i="4"/>
  <c r="AA81" i="4"/>
  <c r="AA82" i="4"/>
  <c r="AA83" i="4"/>
  <c r="AA84" i="4"/>
  <c r="AA85" i="4"/>
  <c r="AA86" i="4"/>
  <c r="AA87" i="4"/>
  <c r="AA88" i="4"/>
  <c r="AA89" i="4"/>
  <c r="AA90" i="4"/>
  <c r="AA91" i="4"/>
  <c r="AA92" i="4"/>
  <c r="AA93" i="4"/>
  <c r="AA94" i="4"/>
  <c r="AA95" i="4"/>
  <c r="AA96" i="4"/>
  <c r="AA97" i="4"/>
  <c r="AA98" i="4"/>
  <c r="AA99" i="4"/>
  <c r="AA100" i="4"/>
  <c r="AA101" i="4"/>
  <c r="AA102" i="4"/>
  <c r="AA103" i="4"/>
  <c r="AA104" i="4"/>
  <c r="AA105" i="4"/>
  <c r="AA106" i="4"/>
  <c r="AA107" i="4"/>
  <c r="AA108" i="4"/>
  <c r="AA109" i="4"/>
  <c r="AA110" i="4"/>
  <c r="AA111" i="4"/>
  <c r="AA112" i="4"/>
  <c r="AA113" i="4"/>
  <c r="AA114" i="4"/>
  <c r="AA14" i="4"/>
  <c r="E15" i="4"/>
  <c r="E16" i="4"/>
  <c r="E17" i="4"/>
  <c r="E18" i="4"/>
  <c r="E19" i="4"/>
  <c r="E20" i="4"/>
  <c r="E21" i="4"/>
  <c r="E22" i="4"/>
  <c r="E23" i="4"/>
  <c r="E24" i="4"/>
  <c r="E25" i="4"/>
  <c r="E26" i="4"/>
  <c r="E27" i="4"/>
  <c r="E28" i="4"/>
  <c r="E29" i="4"/>
  <c r="E30" i="4"/>
  <c r="E31" i="4"/>
  <c r="E32" i="4"/>
  <c r="E33" i="4"/>
  <c r="E34" i="4"/>
  <c r="E35" i="4"/>
  <c r="E36" i="4"/>
  <c r="E37" i="4"/>
  <c r="E38" i="4"/>
  <c r="E39" i="4"/>
  <c r="E40" i="4"/>
  <c r="E41" i="4"/>
  <c r="E42" i="4"/>
  <c r="E43" i="4"/>
  <c r="E44" i="4"/>
  <c r="E45" i="4"/>
  <c r="E46" i="4"/>
  <c r="E47" i="4"/>
  <c r="E48" i="4"/>
  <c r="E49" i="4"/>
  <c r="E50" i="4"/>
  <c r="E51" i="4"/>
  <c r="E52" i="4"/>
  <c r="E53" i="4"/>
  <c r="E54" i="4"/>
  <c r="E55" i="4"/>
  <c r="E56" i="4"/>
  <c r="E57" i="4"/>
  <c r="E58" i="4"/>
  <c r="E59" i="4"/>
  <c r="E60" i="4"/>
  <c r="E61" i="4"/>
  <c r="E62" i="4"/>
  <c r="E63" i="4"/>
  <c r="E64" i="4"/>
  <c r="E65" i="4"/>
  <c r="E66" i="4"/>
  <c r="E67" i="4"/>
  <c r="E68" i="4"/>
  <c r="E69" i="4"/>
  <c r="E70" i="4"/>
  <c r="E71" i="4"/>
  <c r="E72" i="4"/>
  <c r="E73" i="4"/>
  <c r="E74" i="4"/>
  <c r="E75" i="4"/>
  <c r="E76" i="4"/>
  <c r="E77" i="4"/>
  <c r="E78" i="4"/>
  <c r="E79" i="4"/>
  <c r="E80" i="4"/>
  <c r="E81" i="4"/>
  <c r="E82" i="4"/>
  <c r="E83" i="4"/>
  <c r="E84" i="4"/>
  <c r="E85" i="4"/>
  <c r="E86" i="4"/>
  <c r="E87" i="4"/>
  <c r="E88" i="4"/>
  <c r="E89" i="4"/>
  <c r="E90" i="4"/>
  <c r="E91" i="4"/>
  <c r="E92" i="4"/>
  <c r="E93" i="4"/>
  <c r="E94" i="4"/>
  <c r="E95" i="4"/>
  <c r="E96" i="4"/>
  <c r="E97" i="4"/>
  <c r="E98" i="4"/>
  <c r="E99" i="4"/>
  <c r="E100" i="4"/>
  <c r="E101" i="4"/>
  <c r="E102" i="4"/>
  <c r="E103" i="4"/>
  <c r="E104" i="4"/>
  <c r="E105" i="4"/>
  <c r="E106" i="4"/>
  <c r="E107" i="4"/>
  <c r="E108" i="4"/>
  <c r="E109" i="4"/>
  <c r="E110" i="4"/>
  <c r="E111" i="4"/>
  <c r="E112" i="4"/>
  <c r="E113" i="4"/>
  <c r="E114" i="4"/>
  <c r="E115" i="4"/>
  <c r="E116" i="4"/>
  <c r="E117" i="4"/>
  <c r="E118" i="4"/>
  <c r="E119" i="4"/>
  <c r="E120" i="4"/>
  <c r="E121" i="4"/>
  <c r="E122" i="4"/>
  <c r="E123" i="4"/>
  <c r="E124" i="4"/>
  <c r="E125" i="4"/>
  <c r="E126" i="4"/>
  <c r="E127" i="4"/>
  <c r="E128" i="4"/>
  <c r="E129" i="4"/>
  <c r="E130" i="4"/>
  <c r="E131" i="4"/>
  <c r="E132" i="4"/>
  <c r="E133" i="4"/>
  <c r="E134" i="4"/>
  <c r="E135" i="4"/>
  <c r="E136" i="4"/>
  <c r="E137" i="4"/>
  <c r="E138" i="4"/>
  <c r="E139" i="4"/>
  <c r="E140" i="4"/>
  <c r="E141" i="4"/>
  <c r="E142" i="4"/>
  <c r="E143" i="4"/>
  <c r="E144" i="4"/>
  <c r="E145" i="4"/>
  <c r="E146" i="4"/>
  <c r="E147" i="4"/>
  <c r="E148" i="4"/>
  <c r="E149" i="4"/>
  <c r="E150" i="4"/>
  <c r="E151" i="4"/>
  <c r="E152" i="4"/>
  <c r="E153" i="4"/>
  <c r="E154" i="4"/>
  <c r="E155" i="4"/>
  <c r="E156" i="4"/>
  <c r="E157" i="4"/>
  <c r="E158" i="4"/>
  <c r="E159" i="4"/>
  <c r="E160" i="4"/>
  <c r="E161" i="4"/>
  <c r="E162" i="4"/>
  <c r="E163" i="4"/>
  <c r="E164" i="4"/>
  <c r="E165" i="4"/>
  <c r="E166" i="4"/>
  <c r="E167" i="4"/>
  <c r="E168" i="4"/>
  <c r="E169" i="4"/>
  <c r="E170" i="4"/>
  <c r="E171" i="4"/>
  <c r="E172" i="4"/>
  <c r="E173" i="4"/>
  <c r="E174" i="4"/>
  <c r="E175" i="4"/>
  <c r="E176" i="4"/>
  <c r="E177" i="4"/>
  <c r="E178" i="4"/>
  <c r="E179" i="4"/>
  <c r="E180" i="4"/>
  <c r="E181" i="4"/>
  <c r="E182" i="4"/>
  <c r="E183" i="4"/>
  <c r="E184" i="4"/>
  <c r="E185" i="4"/>
  <c r="E186" i="4"/>
  <c r="E187" i="4"/>
  <c r="E188" i="4"/>
  <c r="E189" i="4"/>
  <c r="E190" i="4"/>
  <c r="E191" i="4"/>
  <c r="E192" i="4"/>
  <c r="E193" i="4"/>
  <c r="E194" i="4"/>
  <c r="E195" i="4"/>
  <c r="E196" i="4"/>
  <c r="E197" i="4"/>
  <c r="E198" i="4"/>
  <c r="E199" i="4"/>
  <c r="E200" i="4"/>
  <c r="E201" i="4"/>
  <c r="E202" i="4"/>
  <c r="E203" i="4"/>
  <c r="E204" i="4"/>
  <c r="E205" i="4"/>
  <c r="E206" i="4"/>
  <c r="E207" i="4"/>
  <c r="E208" i="4"/>
  <c r="E209" i="4"/>
  <c r="E210" i="4"/>
  <c r="E211" i="4"/>
  <c r="E212" i="4"/>
  <c r="E213" i="4"/>
  <c r="E214" i="4"/>
  <c r="E215" i="4"/>
  <c r="E216" i="4"/>
  <c r="E217" i="4"/>
  <c r="E218" i="4"/>
  <c r="E219" i="4"/>
  <c r="E220" i="4"/>
  <c r="E221" i="4"/>
  <c r="E222" i="4"/>
  <c r="E223" i="4"/>
  <c r="E224" i="4"/>
  <c r="E225" i="4"/>
  <c r="E226" i="4"/>
  <c r="E227" i="4"/>
  <c r="E228" i="4"/>
  <c r="E229" i="4"/>
  <c r="E230" i="4"/>
  <c r="E231" i="4"/>
  <c r="E232" i="4"/>
  <c r="E233" i="4"/>
  <c r="E234" i="4"/>
  <c r="E235" i="4"/>
  <c r="E236" i="4"/>
  <c r="E237" i="4"/>
  <c r="E238" i="4"/>
  <c r="E239" i="4"/>
  <c r="E240" i="4"/>
  <c r="E241" i="4"/>
  <c r="E242" i="4"/>
  <c r="E243" i="4"/>
  <c r="E244" i="4"/>
  <c r="E245" i="4"/>
  <c r="E246" i="4"/>
  <c r="E247" i="4"/>
  <c r="E248" i="4"/>
  <c r="E249" i="4"/>
  <c r="E250" i="4"/>
  <c r="E251" i="4"/>
  <c r="E252" i="4"/>
  <c r="E253" i="4"/>
  <c r="E254" i="4"/>
  <c r="E255" i="4"/>
  <c r="E256" i="4"/>
  <c r="E257" i="4"/>
  <c r="E258" i="4"/>
  <c r="E259" i="4"/>
  <c r="E260" i="4"/>
  <c r="E261" i="4"/>
  <c r="E262" i="4"/>
  <c r="E263" i="4"/>
  <c r="E264" i="4"/>
  <c r="E14" i="4"/>
  <c r="FI22" i="8"/>
  <c r="FI23" i="8"/>
  <c r="FI24" i="8"/>
  <c r="FI25" i="8"/>
  <c r="FI26" i="8"/>
  <c r="FI27" i="8"/>
  <c r="FI28" i="8"/>
  <c r="FI29" i="8"/>
  <c r="FI30" i="8"/>
  <c r="FI31" i="8"/>
  <c r="FI32" i="8"/>
  <c r="FI33" i="8"/>
  <c r="FI34" i="8"/>
  <c r="FI35" i="8"/>
  <c r="FI36" i="8"/>
  <c r="FI37" i="8"/>
  <c r="FI38" i="8"/>
  <c r="FI39" i="8"/>
  <c r="FI40" i="8"/>
  <c r="FI41" i="8"/>
  <c r="FI42" i="8"/>
  <c r="FI43" i="8"/>
  <c r="FI44" i="8"/>
  <c r="FI45" i="8"/>
  <c r="FI46" i="8"/>
  <c r="FI47" i="8"/>
  <c r="FI48" i="8"/>
  <c r="FI49" i="8"/>
  <c r="FI50" i="8"/>
  <c r="FI51" i="8"/>
  <c r="FI52" i="8"/>
  <c r="FI53" i="8"/>
  <c r="FI54" i="8"/>
  <c r="FI55" i="8"/>
  <c r="FI56" i="8"/>
  <c r="FI57" i="8"/>
  <c r="FI58" i="8"/>
  <c r="FI59" i="8"/>
  <c r="FI60" i="8"/>
  <c r="FI61" i="8"/>
  <c r="FI62" i="8"/>
  <c r="FI63" i="8"/>
  <c r="FI64" i="8"/>
  <c r="FI65" i="8"/>
  <c r="FI66" i="8"/>
  <c r="FI67" i="8"/>
  <c r="FI68" i="8"/>
  <c r="FI69" i="8"/>
  <c r="FI70" i="8"/>
  <c r="FI71" i="8"/>
  <c r="FI72" i="8"/>
  <c r="FI73" i="8"/>
  <c r="FI74" i="8"/>
  <c r="FI75" i="8"/>
  <c r="FI76" i="8"/>
  <c r="FI77" i="8"/>
  <c r="FI78" i="8"/>
  <c r="FI79" i="8"/>
  <c r="FI80" i="8"/>
  <c r="FI81" i="8"/>
  <c r="FI82" i="8"/>
  <c r="FI83" i="8"/>
  <c r="FI84" i="8"/>
  <c r="FI85" i="8"/>
  <c r="FI86" i="8"/>
  <c r="FI87" i="8"/>
  <c r="FI88" i="8"/>
  <c r="FI89" i="8"/>
  <c r="FI90" i="8"/>
  <c r="FI91" i="8"/>
  <c r="FI92" i="8"/>
  <c r="FI93" i="8"/>
  <c r="FI94" i="8"/>
  <c r="FI95" i="8"/>
  <c r="FI96" i="8"/>
  <c r="FI97" i="8"/>
  <c r="FI98" i="8"/>
  <c r="FI99" i="8"/>
  <c r="FI100" i="8"/>
  <c r="FI101" i="8"/>
  <c r="FI102" i="8"/>
  <c r="FI103" i="8"/>
  <c r="FI104" i="8"/>
  <c r="FI105" i="8"/>
  <c r="FI106" i="8"/>
  <c r="FI107" i="8"/>
  <c r="FI108" i="8"/>
  <c r="FI109" i="8"/>
  <c r="FI110" i="8"/>
  <c r="FI111" i="8"/>
  <c r="FI112" i="8"/>
  <c r="FI113" i="8"/>
  <c r="FI114" i="8"/>
  <c r="FI115" i="8"/>
  <c r="FI116" i="8"/>
  <c r="FI117" i="8"/>
  <c r="FI118" i="8"/>
  <c r="FI119" i="8"/>
  <c r="FI120" i="8"/>
  <c r="FI121" i="8"/>
  <c r="FI122" i="8"/>
  <c r="FI123" i="8"/>
  <c r="FI124" i="8"/>
  <c r="FI125" i="8"/>
  <c r="FI126" i="8"/>
  <c r="FI127" i="8"/>
  <c r="FI128" i="8"/>
  <c r="FI129" i="8"/>
  <c r="FI130" i="8"/>
  <c r="FI131" i="8"/>
  <c r="FI132" i="8"/>
  <c r="FI133" i="8"/>
  <c r="FI134" i="8"/>
  <c r="FI135" i="8"/>
  <c r="FI136" i="8"/>
  <c r="FI137" i="8"/>
  <c r="FI138" i="8"/>
  <c r="FI139" i="8"/>
  <c r="FI140" i="8"/>
  <c r="FI141" i="8"/>
  <c r="FI142" i="8"/>
  <c r="FI143" i="8"/>
  <c r="FI144" i="8"/>
  <c r="FI145" i="8"/>
  <c r="FI146" i="8"/>
  <c r="FI147" i="8"/>
  <c r="FI148" i="8"/>
  <c r="FI149" i="8"/>
  <c r="FI150" i="8"/>
  <c r="FI151" i="8"/>
  <c r="FI152" i="8"/>
  <c r="FI153" i="8"/>
  <c r="FI154" i="8"/>
  <c r="FI155" i="8"/>
  <c r="FI156" i="8"/>
  <c r="FI157" i="8"/>
  <c r="FI158" i="8"/>
  <c r="FI159" i="8"/>
  <c r="FI160" i="8"/>
  <c r="FI161" i="8"/>
  <c r="FI21" i="8"/>
  <c r="FD161" i="8"/>
  <c r="EJ160" i="9"/>
  <c r="Z14" i="3"/>
  <c r="Z15" i="3"/>
  <c r="Z16" i="3"/>
  <c r="Z17" i="3"/>
  <c r="Z18" i="3"/>
  <c r="Z19" i="3"/>
  <c r="Z20" i="3"/>
  <c r="Z21" i="3"/>
  <c r="Z22" i="3"/>
  <c r="Z23" i="3"/>
  <c r="Z24" i="3"/>
  <c r="Z25" i="3"/>
  <c r="Z26" i="3"/>
  <c r="Z27" i="3"/>
  <c r="Z28" i="3"/>
  <c r="Z29" i="3"/>
  <c r="Z30" i="3"/>
  <c r="Z31" i="3"/>
  <c r="Z32" i="3"/>
  <c r="Z33" i="3"/>
  <c r="Z34" i="3"/>
  <c r="Z35" i="3"/>
  <c r="Z36" i="3"/>
  <c r="Z37" i="3"/>
  <c r="Z38" i="3"/>
  <c r="Z39" i="3"/>
  <c r="Z40" i="3"/>
  <c r="Z41" i="3"/>
  <c r="Z42" i="3"/>
  <c r="Z43" i="3"/>
  <c r="Z44" i="3"/>
  <c r="Z45" i="3"/>
  <c r="Z46" i="3"/>
  <c r="Z47" i="3"/>
  <c r="Z48" i="3"/>
  <c r="Z49" i="3"/>
  <c r="Z50" i="3"/>
  <c r="Z51" i="3"/>
  <c r="Z52" i="3"/>
  <c r="Z53" i="3"/>
  <c r="Z54" i="3"/>
  <c r="Z55" i="3"/>
  <c r="Z56" i="3"/>
  <c r="Z57" i="3"/>
  <c r="Z58" i="3"/>
  <c r="Z59" i="3"/>
  <c r="Z60" i="3"/>
  <c r="Z61" i="3"/>
  <c r="Z62" i="3"/>
  <c r="Z63" i="3"/>
  <c r="Z64" i="3"/>
  <c r="Z65" i="3"/>
  <c r="Z66" i="3"/>
  <c r="Z67" i="3"/>
  <c r="Z68" i="3"/>
  <c r="Z69" i="3"/>
  <c r="Z70" i="3"/>
  <c r="Z71" i="3"/>
  <c r="Z72" i="3"/>
  <c r="Z73" i="3"/>
  <c r="Z74" i="3"/>
  <c r="Z75" i="3"/>
  <c r="Z76" i="3"/>
  <c r="Z77" i="3"/>
  <c r="Z78" i="3"/>
  <c r="Z79" i="3"/>
  <c r="Z80" i="3"/>
  <c r="Z81" i="3"/>
  <c r="Z82" i="3"/>
  <c r="Z83" i="3"/>
  <c r="Z84" i="3"/>
  <c r="Z85" i="3"/>
  <c r="Z86" i="3"/>
  <c r="Z87" i="3"/>
  <c r="Z88" i="3"/>
  <c r="Z89" i="3"/>
  <c r="Z90" i="3"/>
  <c r="Z91" i="3"/>
  <c r="Z92" i="3"/>
  <c r="Z93" i="3"/>
  <c r="Z94" i="3"/>
  <c r="Z95" i="3"/>
  <c r="Z96" i="3"/>
  <c r="Z97" i="3"/>
  <c r="Z98" i="3"/>
  <c r="Z99" i="3"/>
  <c r="Z100" i="3"/>
  <c r="Z101" i="3"/>
  <c r="Z102" i="3"/>
  <c r="Z103" i="3"/>
  <c r="Z104" i="3"/>
  <c r="Z105" i="3"/>
  <c r="Z106" i="3"/>
  <c r="Z107" i="3"/>
  <c r="Z108" i="3"/>
  <c r="Z109" i="3"/>
  <c r="Z110" i="3"/>
  <c r="Z111" i="3"/>
  <c r="Z112" i="3"/>
  <c r="Z113" i="3"/>
  <c r="Z114" i="3"/>
  <c r="Z115" i="3"/>
  <c r="Z116" i="3"/>
  <c r="Z117" i="3"/>
  <c r="Z118" i="3"/>
  <c r="Z119" i="3"/>
  <c r="Z120" i="3"/>
  <c r="Z121" i="3"/>
  <c r="Z122" i="3"/>
  <c r="Z123" i="3"/>
  <c r="Z124" i="3"/>
  <c r="Z125" i="3"/>
  <c r="Z126" i="3"/>
  <c r="Z127" i="3"/>
  <c r="Z128" i="3"/>
  <c r="Z129" i="3"/>
  <c r="Z130" i="3"/>
  <c r="Z131" i="3"/>
  <c r="Z132" i="3"/>
  <c r="Z133" i="3"/>
  <c r="Z134" i="3"/>
  <c r="Z135" i="3"/>
  <c r="Z136" i="3"/>
  <c r="Z137" i="3"/>
  <c r="Z138" i="3"/>
  <c r="Z139" i="3"/>
  <c r="Z140" i="3"/>
  <c r="Z141" i="3"/>
  <c r="Z142" i="3"/>
  <c r="Z143" i="3"/>
  <c r="Z144" i="3"/>
  <c r="Z145" i="3"/>
  <c r="Z146" i="3"/>
  <c r="Z147" i="3"/>
  <c r="Z148" i="3"/>
  <c r="Z149" i="3"/>
  <c r="Z150" i="3"/>
  <c r="Z151" i="3"/>
  <c r="Z152" i="3"/>
  <c r="Z153" i="3"/>
  <c r="Z13" i="3"/>
  <c r="T15" i="9"/>
  <c r="T16" i="9" s="1"/>
  <c r="K18" i="9" s="1"/>
  <c r="CD18" i="9"/>
  <c r="V10" i="9"/>
  <c r="W10" i="9" s="1"/>
  <c r="EF13" i="9" s="1"/>
  <c r="CD19" i="9"/>
  <c r="BM20" i="9"/>
  <c r="BM19" i="9"/>
  <c r="CD20" i="9" s="1"/>
  <c r="BM18" i="9"/>
  <c r="CD17" i="9" s="1"/>
  <c r="V9" i="9"/>
  <c r="W9" i="9" s="1"/>
  <c r="F20" i="9" s="1"/>
  <c r="V8" i="9"/>
  <c r="W8" i="9" s="1"/>
  <c r="V7" i="9"/>
  <c r="W7" i="9" s="1"/>
  <c r="AV10" i="9" s="1"/>
  <c r="V6" i="9"/>
  <c r="AF6" i="8"/>
  <c r="FC12" i="8" s="1"/>
  <c r="E14" i="7"/>
  <c r="M18" i="8"/>
  <c r="O18" i="8" s="1"/>
  <c r="DB20" i="8"/>
  <c r="CF11" i="8"/>
  <c r="AL10" i="8"/>
  <c r="AN10" i="8" s="1"/>
  <c r="AL9" i="8"/>
  <c r="AN9" i="8" s="1"/>
  <c r="FH13" i="8" s="1"/>
  <c r="AL7" i="8"/>
  <c r="AN7" i="8" s="1"/>
  <c r="FH14" i="8" s="1"/>
  <c r="AL6" i="8"/>
  <c r="AN6" i="8" s="1"/>
  <c r="FH15" i="8" s="1"/>
  <c r="CN27" i="4"/>
  <c r="CO27" i="4"/>
  <c r="CN59" i="4"/>
  <c r="CO59" i="4"/>
  <c r="CN51" i="4"/>
  <c r="CO51" i="4"/>
  <c r="CN43" i="4"/>
  <c r="CO43" i="4"/>
  <c r="CN35" i="4"/>
  <c r="CO35" i="4"/>
  <c r="CN58" i="4"/>
  <c r="CO58" i="4"/>
  <c r="CN42" i="4"/>
  <c r="CO42" i="4"/>
  <c r="CN26" i="4"/>
  <c r="CO26" i="4"/>
  <c r="CN49" i="4"/>
  <c r="CO49" i="4"/>
  <c r="CN41" i="4"/>
  <c r="CO41" i="4"/>
  <c r="CN33" i="4"/>
  <c r="CO33" i="4"/>
  <c r="CN25" i="4"/>
  <c r="CO25" i="4"/>
  <c r="CN57" i="4"/>
  <c r="CO57" i="4"/>
  <c r="CN56" i="4"/>
  <c r="CO56" i="4"/>
  <c r="CN48" i="4"/>
  <c r="CO48" i="4"/>
  <c r="CN40" i="4"/>
  <c r="CO40" i="4"/>
  <c r="CN32" i="4"/>
  <c r="CO32" i="4"/>
  <c r="CN24" i="4"/>
  <c r="CO24" i="4"/>
  <c r="CN50" i="4"/>
  <c r="CO50" i="4"/>
  <c r="CN34" i="4"/>
  <c r="CO34" i="4"/>
  <c r="CN55" i="4"/>
  <c r="CO55" i="4"/>
  <c r="CN47" i="4"/>
  <c r="CO47" i="4"/>
  <c r="CN39" i="4"/>
  <c r="CO39" i="4"/>
  <c r="CN31" i="4"/>
  <c r="CO31" i="4"/>
  <c r="CN23" i="4"/>
  <c r="CO23" i="4"/>
  <c r="CN54" i="4"/>
  <c r="CO54" i="4"/>
  <c r="CN46" i="4"/>
  <c r="CO46" i="4"/>
  <c r="CN38" i="4"/>
  <c r="CO38" i="4"/>
  <c r="CN30" i="4"/>
  <c r="CO30" i="4"/>
  <c r="CN22" i="4"/>
  <c r="CO22" i="4"/>
  <c r="CN20" i="4"/>
  <c r="CO20" i="4"/>
  <c r="CN53" i="4"/>
  <c r="CO53" i="4"/>
  <c r="CN45" i="4"/>
  <c r="CO45" i="4"/>
  <c r="CN37" i="4"/>
  <c r="CO37" i="4"/>
  <c r="CN29" i="4"/>
  <c r="CO29" i="4"/>
  <c r="CN21" i="4"/>
  <c r="CO21" i="4"/>
  <c r="CN60" i="4"/>
  <c r="CO60" i="4"/>
  <c r="CN52" i="4"/>
  <c r="CO52" i="4"/>
  <c r="CN44" i="4"/>
  <c r="CO44" i="4"/>
  <c r="CN36" i="4"/>
  <c r="CO36" i="4"/>
  <c r="CN28" i="4"/>
  <c r="CO28" i="4"/>
  <c r="CI67" i="4"/>
  <c r="CH58" i="4"/>
  <c r="CI58" i="4"/>
  <c r="CI37" i="4"/>
  <c r="CI30" i="4"/>
  <c r="CI23" i="4"/>
  <c r="CI22" i="4"/>
  <c r="CH59" i="4"/>
  <c r="CI59" i="4"/>
  <c r="CI66" i="4"/>
  <c r="CH36" i="4"/>
  <c r="CI36" i="4"/>
  <c r="CI48" i="4"/>
  <c r="CI24" i="4"/>
  <c r="CI77" i="4"/>
  <c r="CH73" i="4"/>
  <c r="CI73" i="4"/>
  <c r="CH44" i="4"/>
  <c r="CI44" i="4"/>
  <c r="CH32" i="4"/>
  <c r="CI32" i="4"/>
  <c r="CI76" i="4"/>
  <c r="CI60" i="4"/>
  <c r="CH69" i="4"/>
  <c r="CI69" i="4"/>
  <c r="CH31" i="4"/>
  <c r="CI31" i="4"/>
  <c r="CI83" i="4"/>
  <c r="CH68" i="4"/>
  <c r="CI68" i="4"/>
  <c r="CH57" i="4"/>
  <c r="CI57" i="4"/>
  <c r="CH40" i="4"/>
  <c r="CI40" i="4"/>
  <c r="CI47" i="4"/>
  <c r="CH81" i="4"/>
  <c r="CI81" i="4"/>
  <c r="CH53" i="4"/>
  <c r="CI53" i="4"/>
  <c r="CI65" i="4"/>
  <c r="CH28" i="4"/>
  <c r="CI28" i="4"/>
  <c r="CI50" i="4"/>
  <c r="CN17" i="4"/>
  <c r="CI42" i="4"/>
  <c r="CI34" i="4"/>
  <c r="CH26" i="4"/>
  <c r="CI26" i="4"/>
  <c r="CH61" i="4"/>
  <c r="CI61" i="4"/>
  <c r="CI78" i="4"/>
  <c r="CI70" i="4"/>
  <c r="CI62" i="4"/>
  <c r="CI54" i="4"/>
  <c r="CI49" i="4"/>
  <c r="CI41" i="4"/>
  <c r="CI33" i="4"/>
  <c r="CI25" i="4"/>
  <c r="CP16" i="8"/>
  <c r="M10" i="8"/>
  <c r="M9" i="8"/>
  <c r="CP24" i="8" s="1"/>
  <c r="M7" i="8"/>
  <c r="FC15" i="8" s="1"/>
  <c r="M6" i="8"/>
  <c r="CP20" i="8" s="1"/>
  <c r="E15" i="7"/>
  <c r="E16" i="7"/>
  <c r="AQ8" i="2"/>
  <c r="AQ63" i="2"/>
  <c r="AW126" i="2"/>
  <c r="N8" i="2"/>
  <c r="BF18" i="4"/>
  <c r="BF17" i="4"/>
  <c r="AX15" i="4"/>
  <c r="AX17" i="4"/>
  <c r="CU84" i="2"/>
  <c r="DG77" i="2"/>
  <c r="CU15" i="2"/>
  <c r="DG8" i="2"/>
  <c r="CU16" i="2"/>
  <c r="DG9" i="2"/>
  <c r="CU17" i="2"/>
  <c r="DG10" i="2"/>
  <c r="CU18" i="2"/>
  <c r="DG11" i="2"/>
  <c r="CU19" i="2"/>
  <c r="DG12" i="2"/>
  <c r="CU20" i="2"/>
  <c r="DG13" i="2"/>
  <c r="CU21" i="2"/>
  <c r="DG14" i="2"/>
  <c r="CU22" i="2"/>
  <c r="DG15" i="2"/>
  <c r="CU23" i="2"/>
  <c r="DG16" i="2"/>
  <c r="CU24" i="2"/>
  <c r="DG17" i="2"/>
  <c r="CU25" i="2"/>
  <c r="DG18" i="2"/>
  <c r="CU26" i="2"/>
  <c r="DG19" i="2"/>
  <c r="CU27" i="2"/>
  <c r="DG20" i="2"/>
  <c r="CU28" i="2"/>
  <c r="DG21" i="2"/>
  <c r="CU29" i="2"/>
  <c r="DG22" i="2"/>
  <c r="CU30" i="2"/>
  <c r="DG23" i="2"/>
  <c r="CU31" i="2"/>
  <c r="DG24" i="2"/>
  <c r="CU32" i="2"/>
  <c r="DG25" i="2"/>
  <c r="CU33" i="2"/>
  <c r="DG26" i="2"/>
  <c r="CU34" i="2"/>
  <c r="DG27" i="2"/>
  <c r="CU35" i="2"/>
  <c r="DG28" i="2"/>
  <c r="CU36" i="2"/>
  <c r="DG29" i="2"/>
  <c r="CU37" i="2"/>
  <c r="DG30" i="2"/>
  <c r="CU38" i="2"/>
  <c r="DG31" i="2"/>
  <c r="CU39" i="2"/>
  <c r="DG32" i="2"/>
  <c r="CU40" i="2"/>
  <c r="DG33" i="2"/>
  <c r="CU41" i="2"/>
  <c r="DG34" i="2"/>
  <c r="CU42" i="2"/>
  <c r="DG35" i="2"/>
  <c r="CU43" i="2"/>
  <c r="DG36" i="2"/>
  <c r="CU44" i="2"/>
  <c r="DG37" i="2"/>
  <c r="CU45" i="2"/>
  <c r="DG38" i="2"/>
  <c r="CU46" i="2"/>
  <c r="DG39" i="2"/>
  <c r="CU47" i="2"/>
  <c r="DG40" i="2"/>
  <c r="CU48" i="2"/>
  <c r="DG41" i="2"/>
  <c r="CU49" i="2"/>
  <c r="DG42" i="2"/>
  <c r="CU50" i="2"/>
  <c r="DG43" i="2"/>
  <c r="CU51" i="2"/>
  <c r="DG44" i="2"/>
  <c r="CU52" i="2"/>
  <c r="DG45" i="2"/>
  <c r="CU53" i="2"/>
  <c r="DG46" i="2"/>
  <c r="CU54" i="2"/>
  <c r="DG47" i="2"/>
  <c r="CU55" i="2"/>
  <c r="DG48" i="2"/>
  <c r="CU56" i="2"/>
  <c r="DG49" i="2"/>
  <c r="CU57" i="2"/>
  <c r="DG50" i="2"/>
  <c r="CU58" i="2"/>
  <c r="DG51" i="2"/>
  <c r="CU59" i="2"/>
  <c r="DG52" i="2"/>
  <c r="CU60" i="2"/>
  <c r="DG53" i="2"/>
  <c r="CU61" i="2"/>
  <c r="DG54" i="2"/>
  <c r="CU62" i="2"/>
  <c r="DG55" i="2"/>
  <c r="CU63" i="2"/>
  <c r="DG56" i="2"/>
  <c r="CU64" i="2"/>
  <c r="DG57" i="2"/>
  <c r="CU65" i="2"/>
  <c r="DG58" i="2"/>
  <c r="CU66" i="2"/>
  <c r="DG59" i="2"/>
  <c r="CU67" i="2"/>
  <c r="DG60" i="2"/>
  <c r="CU68" i="2"/>
  <c r="DG61" i="2"/>
  <c r="CU69" i="2"/>
  <c r="DG62" i="2"/>
  <c r="CU70" i="2"/>
  <c r="DG63" i="2"/>
  <c r="CU71" i="2"/>
  <c r="DG64" i="2"/>
  <c r="CU72" i="2"/>
  <c r="DG65" i="2"/>
  <c r="CU73" i="2"/>
  <c r="DG66" i="2"/>
  <c r="CU74" i="2"/>
  <c r="DG67" i="2"/>
  <c r="CU75" i="2"/>
  <c r="DG68" i="2"/>
  <c r="CU76" i="2"/>
  <c r="DG69" i="2"/>
  <c r="CU77" i="2"/>
  <c r="DG70" i="2"/>
  <c r="CU78" i="2"/>
  <c r="DG71" i="2"/>
  <c r="CU79" i="2"/>
  <c r="DG72" i="2"/>
  <c r="CU80" i="2"/>
  <c r="DG73" i="2"/>
  <c r="CU81" i="2"/>
  <c r="DG74" i="2"/>
  <c r="CU82" i="2"/>
  <c r="DG75" i="2"/>
  <c r="CU83" i="2"/>
  <c r="DG76" i="2"/>
  <c r="CU14" i="2"/>
  <c r="DG7" i="2"/>
  <c r="BQ16" i="2"/>
  <c r="CC10" i="2"/>
  <c r="BQ17" i="2"/>
  <c r="CC11" i="2"/>
  <c r="BQ18" i="2"/>
  <c r="CC12" i="2"/>
  <c r="BQ19" i="2"/>
  <c r="CC13" i="2"/>
  <c r="BQ20" i="2"/>
  <c r="CC14" i="2"/>
  <c r="BQ21" i="2"/>
  <c r="CC15" i="2"/>
  <c r="BQ22" i="2"/>
  <c r="CC16" i="2"/>
  <c r="BQ23" i="2"/>
  <c r="CC17" i="2"/>
  <c r="BQ24" i="2"/>
  <c r="CC18" i="2"/>
  <c r="BQ25" i="2"/>
  <c r="CC19" i="2"/>
  <c r="BQ26" i="2"/>
  <c r="CC20" i="2"/>
  <c r="BQ27" i="2"/>
  <c r="CC21" i="2"/>
  <c r="BQ28" i="2"/>
  <c r="CC22" i="2"/>
  <c r="BQ29" i="2"/>
  <c r="CC23" i="2"/>
  <c r="BQ30" i="2"/>
  <c r="CC24" i="2"/>
  <c r="BQ31" i="2"/>
  <c r="CC25" i="2"/>
  <c r="BQ32" i="2"/>
  <c r="CC26" i="2"/>
  <c r="BQ33" i="2"/>
  <c r="CC27" i="2"/>
  <c r="BQ34" i="2"/>
  <c r="CC28" i="2"/>
  <c r="BQ35" i="2"/>
  <c r="CC29" i="2"/>
  <c r="BQ36" i="2"/>
  <c r="CC30" i="2"/>
  <c r="BQ37" i="2"/>
  <c r="CC31" i="2"/>
  <c r="BQ38" i="2"/>
  <c r="CC32" i="2"/>
  <c r="BQ39" i="2"/>
  <c r="CC33" i="2"/>
  <c r="BQ40" i="2"/>
  <c r="CC34" i="2"/>
  <c r="BQ41" i="2"/>
  <c r="CC35" i="2"/>
  <c r="BQ42" i="2"/>
  <c r="CC36" i="2"/>
  <c r="BQ43" i="2"/>
  <c r="CC37" i="2"/>
  <c r="BQ44" i="2"/>
  <c r="CC38" i="2"/>
  <c r="BQ45" i="2"/>
  <c r="CC39" i="2"/>
  <c r="BQ46" i="2"/>
  <c r="CC40" i="2"/>
  <c r="BQ47" i="2"/>
  <c r="CC41" i="2"/>
  <c r="BQ48" i="2"/>
  <c r="CC42" i="2"/>
  <c r="BQ49" i="2"/>
  <c r="CC43" i="2"/>
  <c r="BQ50" i="2"/>
  <c r="CC44" i="2"/>
  <c r="BQ51" i="2"/>
  <c r="CC45" i="2"/>
  <c r="BQ52" i="2"/>
  <c r="CC46" i="2"/>
  <c r="BQ53" i="2"/>
  <c r="CC47" i="2"/>
  <c r="BQ54" i="2"/>
  <c r="CC48" i="2"/>
  <c r="BQ55" i="2"/>
  <c r="CC49" i="2"/>
  <c r="BQ56" i="2"/>
  <c r="CC50" i="2"/>
  <c r="BQ57" i="2"/>
  <c r="CC51" i="2"/>
  <c r="BQ58" i="2"/>
  <c r="CC52" i="2"/>
  <c r="BQ59" i="2"/>
  <c r="CC53" i="2"/>
  <c r="BQ60" i="2"/>
  <c r="CC54" i="2"/>
  <c r="BQ61" i="2"/>
  <c r="CC55" i="2"/>
  <c r="BQ62" i="2"/>
  <c r="CC56" i="2"/>
  <c r="BQ63" i="2"/>
  <c r="CC57" i="2"/>
  <c r="BQ64" i="2"/>
  <c r="CC58" i="2"/>
  <c r="BQ65" i="2"/>
  <c r="CC59" i="2"/>
  <c r="BQ66" i="2"/>
  <c r="CC60" i="2"/>
  <c r="BQ67" i="2"/>
  <c r="CC61" i="2"/>
  <c r="BQ68" i="2"/>
  <c r="CC62" i="2"/>
  <c r="BQ69" i="2"/>
  <c r="CC63" i="2"/>
  <c r="BQ70" i="2"/>
  <c r="CC64" i="2"/>
  <c r="BQ71" i="2"/>
  <c r="CC65" i="2"/>
  <c r="BQ72" i="2"/>
  <c r="CC66" i="2"/>
  <c r="BQ73" i="2"/>
  <c r="CC67" i="2"/>
  <c r="BQ74" i="2"/>
  <c r="CC68" i="2"/>
  <c r="BQ75" i="2"/>
  <c r="CC69" i="2"/>
  <c r="BQ76" i="2"/>
  <c r="CC70" i="2"/>
  <c r="BQ77" i="2"/>
  <c r="CC71" i="2"/>
  <c r="BQ78" i="2"/>
  <c r="CC72" i="2"/>
  <c r="BQ79" i="2"/>
  <c r="CC73" i="2"/>
  <c r="BQ80" i="2"/>
  <c r="CC74" i="2"/>
  <c r="BQ81" i="2"/>
  <c r="CC75" i="2"/>
  <c r="BQ82" i="2"/>
  <c r="CC76" i="2"/>
  <c r="BQ83" i="2"/>
  <c r="CC77" i="2"/>
  <c r="BW8" i="2"/>
  <c r="BW19" i="2"/>
  <c r="CC83" i="2"/>
  <c r="DA8" i="2"/>
  <c r="BQ13" i="2"/>
  <c r="CC7" i="2"/>
  <c r="CN13" i="4"/>
  <c r="BQ14" i="2"/>
  <c r="CC8" i="2"/>
  <c r="BQ15" i="2"/>
  <c r="CC9" i="2"/>
  <c r="AK84" i="2"/>
  <c r="AW77" i="2"/>
  <c r="AK83" i="2"/>
  <c r="AW76" i="2"/>
  <c r="H83" i="2"/>
  <c r="T77" i="2"/>
  <c r="AK82" i="2"/>
  <c r="AW75" i="2"/>
  <c r="H82" i="2"/>
  <c r="T76" i="2"/>
  <c r="AK81" i="2"/>
  <c r="AW74" i="2"/>
  <c r="H81" i="2"/>
  <c r="T75" i="2"/>
  <c r="AK80" i="2"/>
  <c r="AW73" i="2"/>
  <c r="H80" i="2"/>
  <c r="T74" i="2"/>
  <c r="AK79" i="2"/>
  <c r="AW72" i="2"/>
  <c r="H79" i="2"/>
  <c r="T73" i="2"/>
  <c r="AK78" i="2"/>
  <c r="AW71" i="2"/>
  <c r="H78" i="2"/>
  <c r="T72" i="2"/>
  <c r="AK77" i="2"/>
  <c r="AW70" i="2"/>
  <c r="H77" i="2"/>
  <c r="T71" i="2"/>
  <c r="AK76" i="2"/>
  <c r="AW69" i="2"/>
  <c r="H76" i="2"/>
  <c r="T70" i="2"/>
  <c r="AK75" i="2"/>
  <c r="AW68" i="2"/>
  <c r="H75" i="2"/>
  <c r="T69" i="2"/>
  <c r="AK74" i="2"/>
  <c r="AW67" i="2"/>
  <c r="H74" i="2"/>
  <c r="T68" i="2"/>
  <c r="AK73" i="2"/>
  <c r="AW66" i="2"/>
  <c r="H73" i="2"/>
  <c r="T67" i="2"/>
  <c r="AK72" i="2"/>
  <c r="AW65" i="2"/>
  <c r="H72" i="2"/>
  <c r="T66" i="2"/>
  <c r="AK71" i="2"/>
  <c r="AW64" i="2"/>
  <c r="H71" i="2"/>
  <c r="T65" i="2"/>
  <c r="AK70" i="2"/>
  <c r="AW63" i="2"/>
  <c r="H70" i="2"/>
  <c r="T64" i="2"/>
  <c r="AK69" i="2"/>
  <c r="AW62" i="2"/>
  <c r="H69" i="2"/>
  <c r="T63" i="2"/>
  <c r="AK68" i="2"/>
  <c r="AW61" i="2"/>
  <c r="H68" i="2"/>
  <c r="T62" i="2"/>
  <c r="AK67" i="2"/>
  <c r="AW60" i="2"/>
  <c r="H67" i="2"/>
  <c r="T61" i="2"/>
  <c r="AK66" i="2"/>
  <c r="AW59" i="2"/>
  <c r="H66" i="2"/>
  <c r="T60" i="2"/>
  <c r="AK65" i="2"/>
  <c r="AW58" i="2"/>
  <c r="H65" i="2"/>
  <c r="T59" i="2"/>
  <c r="AK64" i="2"/>
  <c r="AW57" i="2"/>
  <c r="H64" i="2"/>
  <c r="T58" i="2"/>
  <c r="AK63" i="2"/>
  <c r="AW56" i="2"/>
  <c r="H63" i="2"/>
  <c r="T57" i="2"/>
  <c r="AK62" i="2"/>
  <c r="AW55" i="2"/>
  <c r="H62" i="2"/>
  <c r="T56" i="2"/>
  <c r="AK61" i="2"/>
  <c r="AW54" i="2"/>
  <c r="H61" i="2"/>
  <c r="T55" i="2"/>
  <c r="AK60" i="2"/>
  <c r="AW53" i="2"/>
  <c r="H60" i="2"/>
  <c r="T54" i="2"/>
  <c r="AK59" i="2"/>
  <c r="AW52" i="2"/>
  <c r="H59" i="2"/>
  <c r="T53" i="2"/>
  <c r="AK58" i="2"/>
  <c r="AW51" i="2"/>
  <c r="H58" i="2"/>
  <c r="T52" i="2"/>
  <c r="AK57" i="2"/>
  <c r="AW50" i="2"/>
  <c r="H57" i="2"/>
  <c r="T51" i="2"/>
  <c r="AK56" i="2"/>
  <c r="AW49" i="2"/>
  <c r="H56" i="2"/>
  <c r="T50" i="2"/>
  <c r="AK55" i="2"/>
  <c r="AW48" i="2"/>
  <c r="H55" i="2"/>
  <c r="T49" i="2"/>
  <c r="AK54" i="2"/>
  <c r="AW47" i="2"/>
  <c r="H54" i="2"/>
  <c r="T48" i="2"/>
  <c r="AK53" i="2"/>
  <c r="AW46" i="2"/>
  <c r="H53" i="2"/>
  <c r="T47" i="2"/>
  <c r="AK52" i="2"/>
  <c r="AW45" i="2"/>
  <c r="H52" i="2"/>
  <c r="T46" i="2"/>
  <c r="AK51" i="2"/>
  <c r="AW44" i="2"/>
  <c r="H51" i="2"/>
  <c r="T45" i="2"/>
  <c r="AK50" i="2"/>
  <c r="AW43" i="2"/>
  <c r="H50" i="2"/>
  <c r="T44" i="2"/>
  <c r="AK49" i="2"/>
  <c r="AW42" i="2"/>
  <c r="H49" i="2"/>
  <c r="T43" i="2"/>
  <c r="AK48" i="2"/>
  <c r="AW41" i="2"/>
  <c r="H48" i="2"/>
  <c r="T42" i="2"/>
  <c r="AK47" i="2"/>
  <c r="AW40" i="2"/>
  <c r="H47" i="2"/>
  <c r="T41" i="2"/>
  <c r="AK46" i="2"/>
  <c r="AW39" i="2"/>
  <c r="H46" i="2"/>
  <c r="T40" i="2"/>
  <c r="AK45" i="2"/>
  <c r="AW38" i="2"/>
  <c r="H45" i="2"/>
  <c r="T39" i="2"/>
  <c r="AK44" i="2"/>
  <c r="AW37" i="2"/>
  <c r="H44" i="2"/>
  <c r="T38" i="2"/>
  <c r="AK43" i="2"/>
  <c r="AW36" i="2"/>
  <c r="H43" i="2"/>
  <c r="T37" i="2"/>
  <c r="AK42" i="2"/>
  <c r="AW35" i="2"/>
  <c r="H42" i="2"/>
  <c r="T36" i="2"/>
  <c r="AK41" i="2"/>
  <c r="AW34" i="2"/>
  <c r="H41" i="2"/>
  <c r="T35" i="2"/>
  <c r="AK40" i="2"/>
  <c r="AW33" i="2"/>
  <c r="H40" i="2"/>
  <c r="T34" i="2"/>
  <c r="AK39" i="2"/>
  <c r="AW32" i="2"/>
  <c r="H39" i="2"/>
  <c r="T33" i="2"/>
  <c r="AK38" i="2"/>
  <c r="AW31" i="2"/>
  <c r="H38" i="2"/>
  <c r="T32" i="2"/>
  <c r="AK37" i="2"/>
  <c r="AW30" i="2"/>
  <c r="H37" i="2"/>
  <c r="T31" i="2"/>
  <c r="AK36" i="2"/>
  <c r="AW29" i="2"/>
  <c r="H36" i="2"/>
  <c r="T30" i="2"/>
  <c r="AK35" i="2"/>
  <c r="AW28" i="2"/>
  <c r="H35" i="2"/>
  <c r="T29" i="2"/>
  <c r="AK34" i="2"/>
  <c r="AW27" i="2"/>
  <c r="H34" i="2"/>
  <c r="T28" i="2"/>
  <c r="AK33" i="2"/>
  <c r="AW26" i="2"/>
  <c r="H33" i="2"/>
  <c r="T27" i="2"/>
  <c r="AK32" i="2"/>
  <c r="AW25" i="2"/>
  <c r="H32" i="2"/>
  <c r="T26" i="2"/>
  <c r="AK31" i="2"/>
  <c r="AW24" i="2"/>
  <c r="H31" i="2"/>
  <c r="T25" i="2"/>
  <c r="AK30" i="2"/>
  <c r="AW23" i="2"/>
  <c r="H30" i="2"/>
  <c r="T24" i="2"/>
  <c r="AK29" i="2"/>
  <c r="AW22" i="2"/>
  <c r="H29" i="2"/>
  <c r="T23" i="2"/>
  <c r="AK28" i="2"/>
  <c r="AW21" i="2"/>
  <c r="H28" i="2"/>
  <c r="T22" i="2"/>
  <c r="AK27" i="2"/>
  <c r="AW20" i="2"/>
  <c r="H27" i="2"/>
  <c r="T21" i="2"/>
  <c r="AK26" i="2"/>
  <c r="AW19" i="2"/>
  <c r="H26" i="2"/>
  <c r="T20" i="2"/>
  <c r="AK25" i="2"/>
  <c r="AW18" i="2"/>
  <c r="H25" i="2"/>
  <c r="T19" i="2"/>
  <c r="AK24" i="2"/>
  <c r="AW17" i="2"/>
  <c r="H24" i="2"/>
  <c r="T18" i="2"/>
  <c r="AK23" i="2"/>
  <c r="AW16" i="2"/>
  <c r="H23" i="2"/>
  <c r="T17" i="2"/>
  <c r="AK22" i="2"/>
  <c r="AW15" i="2"/>
  <c r="H22" i="2"/>
  <c r="T16" i="2"/>
  <c r="AK21" i="2"/>
  <c r="AW14" i="2"/>
  <c r="H21" i="2"/>
  <c r="T15" i="2"/>
  <c r="AK20" i="2"/>
  <c r="AW13" i="2"/>
  <c r="H20" i="2"/>
  <c r="T14" i="2"/>
  <c r="AK19" i="2"/>
  <c r="AW12" i="2"/>
  <c r="H19" i="2"/>
  <c r="T13" i="2"/>
  <c r="AK18" i="2"/>
  <c r="AW11" i="2"/>
  <c r="H18" i="2"/>
  <c r="T12" i="2"/>
  <c r="AK17" i="2"/>
  <c r="AW10" i="2"/>
  <c r="H17" i="2"/>
  <c r="T11" i="2"/>
  <c r="AK16" i="2"/>
  <c r="AW9" i="2"/>
  <c r="H16" i="2"/>
  <c r="T10" i="2"/>
  <c r="AK15" i="2"/>
  <c r="AW8" i="2"/>
  <c r="H15" i="2"/>
  <c r="T9" i="2"/>
  <c r="AK14" i="2"/>
  <c r="AW7" i="2"/>
  <c r="H14" i="2"/>
  <c r="T8" i="2"/>
  <c r="H13" i="2"/>
  <c r="T7" i="2"/>
  <c r="AX48" i="4"/>
  <c r="AY48" i="4"/>
  <c r="AX56" i="4"/>
  <c r="AY56" i="4"/>
  <c r="AX43" i="4"/>
  <c r="AY43" i="4"/>
  <c r="AX50" i="4"/>
  <c r="AY50" i="4"/>
  <c r="AX58" i="4"/>
  <c r="AY58" i="4"/>
  <c r="AX45" i="4"/>
  <c r="AY45" i="4"/>
  <c r="AX53" i="4"/>
  <c r="AY53" i="4"/>
  <c r="AX61" i="4"/>
  <c r="AY61" i="4"/>
  <c r="AX52" i="4"/>
  <c r="AY52" i="4"/>
  <c r="AX54" i="4"/>
  <c r="AY54" i="4"/>
  <c r="AX55" i="4"/>
  <c r="AY55" i="4"/>
  <c r="AX44" i="4"/>
  <c r="AY44" i="4"/>
  <c r="AX57" i="4"/>
  <c r="AY57" i="4"/>
  <c r="AX46" i="4"/>
  <c r="AY46" i="4"/>
  <c r="AX59" i="4"/>
  <c r="AY59" i="4"/>
  <c r="AX47" i="4"/>
  <c r="AY47" i="4"/>
  <c r="AX60" i="4"/>
  <c r="AY60" i="4"/>
  <c r="AX51" i="4"/>
  <c r="AY51" i="4"/>
  <c r="AX49" i="4"/>
  <c r="AY49" i="4"/>
  <c r="AX62" i="4"/>
  <c r="AY62" i="4"/>
  <c r="AX63" i="4"/>
  <c r="AY63" i="4"/>
  <c r="AX28" i="4"/>
  <c r="AY28" i="4"/>
  <c r="AX36" i="4"/>
  <c r="AY36" i="4"/>
  <c r="AX37" i="4"/>
  <c r="AY37" i="4"/>
  <c r="AX29" i="4"/>
  <c r="AY29" i="4"/>
  <c r="AX22" i="4"/>
  <c r="AY22" i="4"/>
  <c r="AX30" i="4"/>
  <c r="AY30" i="4"/>
  <c r="AX38" i="4"/>
  <c r="AY38" i="4"/>
  <c r="AX23" i="4"/>
  <c r="AY23" i="4"/>
  <c r="AX31" i="4"/>
  <c r="AY31" i="4"/>
  <c r="AX39" i="4"/>
  <c r="AY39" i="4"/>
  <c r="AX24" i="4"/>
  <c r="AY24" i="4"/>
  <c r="AX32" i="4"/>
  <c r="AY32" i="4"/>
  <c r="AX40" i="4"/>
  <c r="AY40" i="4"/>
  <c r="AX25" i="4"/>
  <c r="AY25" i="4"/>
  <c r="AX33" i="4"/>
  <c r="AY33" i="4"/>
  <c r="AX41" i="4"/>
  <c r="AX35" i="4"/>
  <c r="AY35" i="4"/>
  <c r="AX26" i="4"/>
  <c r="AY26" i="4"/>
  <c r="AX34" i="4"/>
  <c r="AY34" i="4"/>
  <c r="AX21" i="4"/>
  <c r="AY21" i="4"/>
  <c r="AX27" i="4"/>
  <c r="AY27" i="4"/>
  <c r="N15" i="2"/>
  <c r="T79" i="2"/>
  <c r="N19" i="2"/>
  <c r="E21" i="7"/>
  <c r="E29" i="7"/>
  <c r="E37" i="7"/>
  <c r="E45" i="7"/>
  <c r="E53" i="7"/>
  <c r="E61" i="7"/>
  <c r="E69" i="7"/>
  <c r="E77" i="7"/>
  <c r="E85" i="7"/>
  <c r="E42" i="7"/>
  <c r="E51" i="7"/>
  <c r="E60" i="7"/>
  <c r="E22" i="7"/>
  <c r="E30" i="7"/>
  <c r="E38" i="7"/>
  <c r="E46" i="7"/>
  <c r="E54" i="7"/>
  <c r="E62" i="7"/>
  <c r="E70" i="7"/>
  <c r="E78" i="7"/>
  <c r="E86" i="7"/>
  <c r="E58" i="7"/>
  <c r="E66" i="7"/>
  <c r="E82" i="7"/>
  <c r="E27" i="7"/>
  <c r="E59" i="7"/>
  <c r="E75" i="7"/>
  <c r="E28" i="7"/>
  <c r="E76" i="7"/>
  <c r="E92" i="7"/>
  <c r="E23" i="7"/>
  <c r="E31" i="7"/>
  <c r="E39" i="7"/>
  <c r="E47" i="7"/>
  <c r="E55" i="7"/>
  <c r="E63" i="7"/>
  <c r="E71" i="7"/>
  <c r="E79" i="7"/>
  <c r="E87" i="7"/>
  <c r="E50" i="7"/>
  <c r="E52" i="7"/>
  <c r="E24" i="7"/>
  <c r="E32" i="7"/>
  <c r="E40" i="7"/>
  <c r="E48" i="7"/>
  <c r="E56" i="7"/>
  <c r="E64" i="7"/>
  <c r="E72" i="7"/>
  <c r="E80" i="7"/>
  <c r="E88" i="7"/>
  <c r="E26" i="7"/>
  <c r="E43" i="7"/>
  <c r="E44" i="7"/>
  <c r="E25" i="7"/>
  <c r="E33" i="7"/>
  <c r="E41" i="7"/>
  <c r="E49" i="7"/>
  <c r="E57" i="7"/>
  <c r="E65" i="7"/>
  <c r="E73" i="7"/>
  <c r="E81" i="7"/>
  <c r="E89" i="7"/>
  <c r="E20" i="7"/>
  <c r="E34" i="7"/>
  <c r="E74" i="7"/>
  <c r="E90" i="7"/>
  <c r="E35" i="7"/>
  <c r="E67" i="7"/>
  <c r="E83" i="7"/>
  <c r="E36" i="7"/>
  <c r="E68" i="7"/>
  <c r="E84" i="7"/>
  <c r="AX16" i="4"/>
  <c r="CQ59" i="4"/>
  <c r="CR59" i="4"/>
  <c r="CU76" i="4"/>
  <c r="CQ51" i="4"/>
  <c r="CR51" i="4"/>
  <c r="CU68" i="4"/>
  <c r="CQ43" i="4"/>
  <c r="CR43" i="4"/>
  <c r="CU60" i="4"/>
  <c r="CQ35" i="4"/>
  <c r="CR35" i="4"/>
  <c r="CU52" i="4"/>
  <c r="CQ55" i="4"/>
  <c r="CR55" i="4"/>
  <c r="CU72" i="4"/>
  <c r="CQ47" i="4"/>
  <c r="CR47" i="4"/>
  <c r="CU64" i="4"/>
  <c r="CQ39" i="4"/>
  <c r="CR39" i="4"/>
  <c r="CU56" i="4"/>
  <c r="CQ31" i="4"/>
  <c r="CR31" i="4"/>
  <c r="CU48" i="4"/>
  <c r="CQ23" i="4"/>
  <c r="CR23" i="4"/>
  <c r="CU40" i="4"/>
  <c r="CQ57" i="4"/>
  <c r="CR57" i="4"/>
  <c r="CU74" i="4"/>
  <c r="CQ49" i="4"/>
  <c r="CR49" i="4"/>
  <c r="CU66" i="4"/>
  <c r="CQ41" i="4"/>
  <c r="CR41" i="4"/>
  <c r="CU58" i="4"/>
  <c r="CQ33" i="4"/>
  <c r="CR33" i="4"/>
  <c r="CU50" i="4"/>
  <c r="CQ25" i="4"/>
  <c r="CR25" i="4"/>
  <c r="CU42" i="4"/>
  <c r="CQ27" i="4"/>
  <c r="CR27" i="4"/>
  <c r="CU44" i="4"/>
  <c r="CQ40" i="4"/>
  <c r="CR40" i="4"/>
  <c r="CU57" i="4"/>
  <c r="CQ24" i="4"/>
  <c r="CR24" i="4"/>
  <c r="CU41" i="4"/>
  <c r="CQ56" i="4"/>
  <c r="CR56" i="4"/>
  <c r="CU73" i="4"/>
  <c r="CQ32" i="4"/>
  <c r="CR32" i="4"/>
  <c r="CU49" i="4"/>
  <c r="CQ48" i="4"/>
  <c r="CR48" i="4"/>
  <c r="CU65" i="4"/>
  <c r="CQ54" i="4"/>
  <c r="CR54" i="4"/>
  <c r="CU71" i="4"/>
  <c r="CQ46" i="4"/>
  <c r="CR46" i="4"/>
  <c r="CU63" i="4"/>
  <c r="CQ38" i="4"/>
  <c r="CR38" i="4"/>
  <c r="CU55" i="4"/>
  <c r="CQ30" i="4"/>
  <c r="CR30" i="4"/>
  <c r="CU47" i="4"/>
  <c r="CQ22" i="4"/>
  <c r="CR22" i="4"/>
  <c r="CU39" i="4"/>
  <c r="CQ60" i="4"/>
  <c r="CR60" i="4"/>
  <c r="CQ52" i="4"/>
  <c r="CR52" i="4"/>
  <c r="CU69" i="4"/>
  <c r="CQ44" i="4"/>
  <c r="CR44" i="4"/>
  <c r="CU61" i="4"/>
  <c r="CQ36" i="4"/>
  <c r="CR36" i="4"/>
  <c r="CU53" i="4"/>
  <c r="CQ28" i="4"/>
  <c r="CR28" i="4"/>
  <c r="CU45" i="4"/>
  <c r="CQ20" i="4"/>
  <c r="CR20" i="4"/>
  <c r="CQ53" i="4"/>
  <c r="CR53" i="4"/>
  <c r="CU70" i="4"/>
  <c r="CQ45" i="4"/>
  <c r="CR45" i="4"/>
  <c r="CU62" i="4"/>
  <c r="CQ37" i="4"/>
  <c r="CR37" i="4"/>
  <c r="CU54" i="4"/>
  <c r="CQ29" i="4"/>
  <c r="CR29" i="4"/>
  <c r="CU46" i="4"/>
  <c r="CQ21" i="4"/>
  <c r="CR21" i="4"/>
  <c r="CU38" i="4"/>
  <c r="CQ58" i="4"/>
  <c r="CR58" i="4"/>
  <c r="CU75" i="4"/>
  <c r="CQ50" i="4"/>
  <c r="CR50" i="4"/>
  <c r="CU67" i="4"/>
  <c r="CQ42" i="4"/>
  <c r="CR42" i="4"/>
  <c r="CU59" i="4"/>
  <c r="CQ34" i="4"/>
  <c r="CR34" i="4"/>
  <c r="CU51" i="4"/>
  <c r="CQ26" i="4"/>
  <c r="CR26" i="4"/>
  <c r="CU43" i="4"/>
  <c r="BW73" i="2"/>
  <c r="CC137" i="2"/>
  <c r="BW49" i="2"/>
  <c r="CC113" i="2"/>
  <c r="BW69" i="2"/>
  <c r="CC133" i="2"/>
  <c r="BW65" i="2"/>
  <c r="CC129" i="2"/>
  <c r="BW68" i="2"/>
  <c r="CC132" i="2"/>
  <c r="BW48" i="2"/>
  <c r="CC112" i="2"/>
  <c r="BW44" i="2"/>
  <c r="CC108" i="2"/>
  <c r="BW83" i="2"/>
  <c r="CC147" i="2"/>
  <c r="BW34" i="2"/>
  <c r="CC98" i="2"/>
  <c r="BW62" i="2"/>
  <c r="CC126" i="2"/>
  <c r="BW28" i="2"/>
  <c r="CC92" i="2"/>
  <c r="BW26" i="2"/>
  <c r="CC90" i="2"/>
  <c r="BW54" i="2"/>
  <c r="CC118" i="2"/>
  <c r="BW79" i="2"/>
  <c r="CC143" i="2"/>
  <c r="BW61" i="2"/>
  <c r="CC125" i="2"/>
  <c r="BW42" i="2"/>
  <c r="CC106" i="2"/>
  <c r="BW20" i="2"/>
  <c r="CC84" i="2"/>
  <c r="BW58" i="2"/>
  <c r="CC122" i="2"/>
  <c r="BW41" i="2"/>
  <c r="CC105" i="2"/>
  <c r="BW17" i="2"/>
  <c r="CC81" i="2"/>
  <c r="BW75" i="2"/>
  <c r="CC139" i="2"/>
  <c r="BW55" i="2"/>
  <c r="CC119" i="2"/>
  <c r="BW38" i="2"/>
  <c r="CC102" i="2"/>
  <c r="BW16" i="2"/>
  <c r="CC80" i="2"/>
  <c r="BW78" i="2"/>
  <c r="CC142" i="2"/>
  <c r="BW71" i="2"/>
  <c r="CC135" i="2"/>
  <c r="BW64" i="2"/>
  <c r="CC128" i="2"/>
  <c r="BW50" i="2"/>
  <c r="CC114" i="2"/>
  <c r="BW36" i="2"/>
  <c r="CC100" i="2"/>
  <c r="BW13" i="2"/>
  <c r="BW76" i="2"/>
  <c r="CC140" i="2"/>
  <c r="BW70" i="2"/>
  <c r="CC134" i="2"/>
  <c r="BW63" i="2"/>
  <c r="CC127" i="2"/>
  <c r="BW57" i="2"/>
  <c r="CC121" i="2"/>
  <c r="BW43" i="2"/>
  <c r="CC107" i="2"/>
  <c r="BW35" i="2"/>
  <c r="CC99" i="2"/>
  <c r="BW27" i="2"/>
  <c r="CC91" i="2"/>
  <c r="BW82" i="2"/>
  <c r="CC146" i="2"/>
  <c r="BW60" i="2"/>
  <c r="CC124" i="2"/>
  <c r="BW53" i="2"/>
  <c r="CC117" i="2"/>
  <c r="BW47" i="2"/>
  <c r="CC111" i="2"/>
  <c r="BW40" i="2"/>
  <c r="CC104" i="2"/>
  <c r="BW33" i="2"/>
  <c r="CC97" i="2"/>
  <c r="BW24" i="2"/>
  <c r="CC88" i="2"/>
  <c r="BW15" i="2"/>
  <c r="CC79" i="2"/>
  <c r="BW81" i="2"/>
  <c r="CC145" i="2"/>
  <c r="BW74" i="2"/>
  <c r="CC138" i="2"/>
  <c r="BW66" i="2"/>
  <c r="CC130" i="2"/>
  <c r="BW52" i="2"/>
  <c r="CC116" i="2"/>
  <c r="BW32" i="2"/>
  <c r="CC96" i="2"/>
  <c r="BW22" i="2"/>
  <c r="CC86" i="2"/>
  <c r="BW80" i="2"/>
  <c r="CC144" i="2"/>
  <c r="BW59" i="2"/>
  <c r="CC123" i="2"/>
  <c r="BW45" i="2"/>
  <c r="CC109" i="2"/>
  <c r="BW39" i="2"/>
  <c r="CC103" i="2"/>
  <c r="BW29" i="2"/>
  <c r="CC93" i="2"/>
  <c r="BW21" i="2"/>
  <c r="CC85" i="2"/>
  <c r="BW14" i="2"/>
  <c r="CC78" i="2"/>
  <c r="CG13" i="4"/>
  <c r="BW77" i="2"/>
  <c r="CC141" i="2"/>
  <c r="BW72" i="2"/>
  <c r="CC136" i="2"/>
  <c r="BW67" i="2"/>
  <c r="CC131" i="2"/>
  <c r="BW56" i="2"/>
  <c r="CC120" i="2"/>
  <c r="BW51" i="2"/>
  <c r="CC115" i="2"/>
  <c r="BW46" i="2"/>
  <c r="CC110" i="2"/>
  <c r="BW37" i="2"/>
  <c r="CC101" i="2"/>
  <c r="BW30" i="2"/>
  <c r="CC94" i="2"/>
  <c r="BW25" i="2"/>
  <c r="CC89" i="2"/>
  <c r="E10" i="4"/>
  <c r="AX13" i="4"/>
  <c r="BF14" i="4"/>
  <c r="AA10" i="4"/>
  <c r="DA21" i="2"/>
  <c r="DG84" i="2"/>
  <c r="DA22" i="2"/>
  <c r="DG85" i="2"/>
  <c r="DA62" i="2"/>
  <c r="DG125" i="2"/>
  <c r="DA70" i="2"/>
  <c r="DG133" i="2"/>
  <c r="BW18" i="2"/>
  <c r="CC82" i="2"/>
  <c r="BW23" i="2"/>
  <c r="CC87" i="2"/>
  <c r="BW31" i="2"/>
  <c r="CC95" i="2"/>
  <c r="DA78" i="2"/>
  <c r="DG141" i="2"/>
  <c r="DA54" i="2"/>
  <c r="DG117" i="2"/>
  <c r="DA46" i="2"/>
  <c r="DG109" i="2"/>
  <c r="DA38" i="2"/>
  <c r="DG101" i="2"/>
  <c r="DA30" i="2"/>
  <c r="DG93" i="2"/>
  <c r="DA84" i="2"/>
  <c r="DG147" i="2"/>
  <c r="DA76" i="2"/>
  <c r="DG139" i="2"/>
  <c r="DA68" i="2"/>
  <c r="DG131" i="2"/>
  <c r="DA60" i="2"/>
  <c r="DG123" i="2"/>
  <c r="DA52" i="2"/>
  <c r="DG115" i="2"/>
  <c r="DA44" i="2"/>
  <c r="DG107" i="2"/>
  <c r="DA36" i="2"/>
  <c r="DG99" i="2"/>
  <c r="DA28" i="2"/>
  <c r="DG91" i="2"/>
  <c r="DA20" i="2"/>
  <c r="DG83" i="2"/>
  <c r="DA83" i="2"/>
  <c r="DG146" i="2"/>
  <c r="DA75" i="2"/>
  <c r="DG138" i="2"/>
  <c r="DA67" i="2"/>
  <c r="DG130" i="2"/>
  <c r="DA59" i="2"/>
  <c r="DG122" i="2"/>
  <c r="DA51" i="2"/>
  <c r="DG114" i="2"/>
  <c r="DA43" i="2"/>
  <c r="DG106" i="2"/>
  <c r="DA35" i="2"/>
  <c r="DG98" i="2"/>
  <c r="DA27" i="2"/>
  <c r="DG90" i="2"/>
  <c r="DA19" i="2"/>
  <c r="DG82" i="2"/>
  <c r="DA82" i="2"/>
  <c r="DG145" i="2"/>
  <c r="DA74" i="2"/>
  <c r="DG137" i="2"/>
  <c r="DA66" i="2"/>
  <c r="DG129" i="2"/>
  <c r="DA58" i="2"/>
  <c r="DG121" i="2"/>
  <c r="DA50" i="2"/>
  <c r="DG113" i="2"/>
  <c r="DA42" i="2"/>
  <c r="DG105" i="2"/>
  <c r="DA34" i="2"/>
  <c r="DG97" i="2"/>
  <c r="DA26" i="2"/>
  <c r="DG89" i="2"/>
  <c r="DA18" i="2"/>
  <c r="DG81" i="2"/>
  <c r="DA81" i="2"/>
  <c r="DG144" i="2"/>
  <c r="DA73" i="2"/>
  <c r="DG136" i="2"/>
  <c r="DA65" i="2"/>
  <c r="DG128" i="2"/>
  <c r="DA57" i="2"/>
  <c r="DG120" i="2"/>
  <c r="DA49" i="2"/>
  <c r="DG112" i="2"/>
  <c r="DA41" i="2"/>
  <c r="DG104" i="2"/>
  <c r="DA33" i="2"/>
  <c r="DG96" i="2"/>
  <c r="DA25" i="2"/>
  <c r="DG88" i="2"/>
  <c r="DA17" i="2"/>
  <c r="DG80" i="2"/>
  <c r="DA80" i="2"/>
  <c r="DG143" i="2"/>
  <c r="DA72" i="2"/>
  <c r="DG135" i="2"/>
  <c r="DA64" i="2"/>
  <c r="DG127" i="2"/>
  <c r="DA56" i="2"/>
  <c r="DG119" i="2"/>
  <c r="DA48" i="2"/>
  <c r="DG111" i="2"/>
  <c r="DA40" i="2"/>
  <c r="DG103" i="2"/>
  <c r="DA32" i="2"/>
  <c r="DG95" i="2"/>
  <c r="DA24" i="2"/>
  <c r="DG87" i="2"/>
  <c r="DA16" i="2"/>
  <c r="DG79" i="2"/>
  <c r="DA79" i="2"/>
  <c r="DG142" i="2"/>
  <c r="DA71" i="2"/>
  <c r="DG134" i="2"/>
  <c r="DA63" i="2"/>
  <c r="DG126" i="2"/>
  <c r="DA55" i="2"/>
  <c r="DG118" i="2"/>
  <c r="DA47" i="2"/>
  <c r="DG110" i="2"/>
  <c r="DA39" i="2"/>
  <c r="DG102" i="2"/>
  <c r="DA31" i="2"/>
  <c r="DG94" i="2"/>
  <c r="DA23" i="2"/>
  <c r="DG86" i="2"/>
  <c r="DA15" i="2"/>
  <c r="DG78" i="2"/>
  <c r="DA14" i="2"/>
  <c r="DA77" i="2"/>
  <c r="DG140" i="2"/>
  <c r="DA69" i="2"/>
  <c r="DG132" i="2"/>
  <c r="DA61" i="2"/>
  <c r="DG124" i="2"/>
  <c r="DA53" i="2"/>
  <c r="DG116" i="2"/>
  <c r="DA45" i="2"/>
  <c r="DG108" i="2"/>
  <c r="DA37" i="2"/>
  <c r="DG100" i="2"/>
  <c r="DA29" i="2"/>
  <c r="DG92" i="2"/>
  <c r="AQ15" i="2"/>
  <c r="AW78" i="2"/>
  <c r="AQ70" i="2"/>
  <c r="AW133" i="2"/>
  <c r="AQ74" i="2"/>
  <c r="AW137" i="2"/>
  <c r="AQ62" i="2"/>
  <c r="AW125" i="2"/>
  <c r="AQ31" i="2"/>
  <c r="AW94" i="2"/>
  <c r="AQ55" i="2"/>
  <c r="AW118" i="2"/>
  <c r="AQ27" i="2"/>
  <c r="AW90" i="2"/>
  <c r="AQ58" i="2"/>
  <c r="AW121" i="2"/>
  <c r="AQ79" i="2"/>
  <c r="AW142" i="2"/>
  <c r="AQ14" i="2"/>
  <c r="AQ23" i="2"/>
  <c r="AW86" i="2"/>
  <c r="AQ54" i="2"/>
  <c r="AW117" i="2"/>
  <c r="AQ66" i="2"/>
  <c r="AW129" i="2"/>
  <c r="AQ71" i="2"/>
  <c r="AW134" i="2"/>
  <c r="AQ78" i="2"/>
  <c r="AW141" i="2"/>
  <c r="AQ19" i="2"/>
  <c r="AW82" i="2"/>
  <c r="AQ35" i="2"/>
  <c r="AW98" i="2"/>
  <c r="AQ39" i="2"/>
  <c r="AW102" i="2"/>
  <c r="AQ43" i="2"/>
  <c r="AW106" i="2"/>
  <c r="AQ47" i="2"/>
  <c r="AW110" i="2"/>
  <c r="AQ51" i="2"/>
  <c r="AW114" i="2"/>
  <c r="AQ67" i="2"/>
  <c r="AW130" i="2"/>
  <c r="N83" i="2"/>
  <c r="T147" i="2"/>
  <c r="N79" i="2"/>
  <c r="T143" i="2"/>
  <c r="E156" i="7"/>
  <c r="N75" i="2"/>
  <c r="T139" i="2"/>
  <c r="E152" i="7"/>
  <c r="N71" i="2"/>
  <c r="T135" i="2"/>
  <c r="E148" i="7"/>
  <c r="N67" i="2"/>
  <c r="T131" i="2"/>
  <c r="E144" i="7"/>
  <c r="N63" i="2"/>
  <c r="T127" i="2"/>
  <c r="E140" i="7"/>
  <c r="N59" i="2"/>
  <c r="T123" i="2"/>
  <c r="E136" i="7"/>
  <c r="N55" i="2"/>
  <c r="T119" i="2"/>
  <c r="E132" i="7"/>
  <c r="N51" i="2"/>
  <c r="T115" i="2"/>
  <c r="E128" i="7"/>
  <c r="N47" i="2"/>
  <c r="T111" i="2"/>
  <c r="E124" i="7"/>
  <c r="N43" i="2"/>
  <c r="T107" i="2"/>
  <c r="E120" i="7"/>
  <c r="N39" i="2"/>
  <c r="T103" i="2"/>
  <c r="E116" i="7"/>
  <c r="N35" i="2"/>
  <c r="T99" i="2"/>
  <c r="E112" i="7"/>
  <c r="N31" i="2"/>
  <c r="T95" i="2"/>
  <c r="E108" i="7"/>
  <c r="N27" i="2"/>
  <c r="T91" i="2"/>
  <c r="E104" i="7"/>
  <c r="N23" i="2"/>
  <c r="T87" i="2"/>
  <c r="E100" i="7"/>
  <c r="T83" i="2"/>
  <c r="E96" i="7"/>
  <c r="N80" i="2"/>
  <c r="T144" i="2"/>
  <c r="E157" i="7"/>
  <c r="N76" i="2"/>
  <c r="T140" i="2"/>
  <c r="E153" i="7"/>
  <c r="N72" i="2"/>
  <c r="T136" i="2"/>
  <c r="E149" i="7"/>
  <c r="N68" i="2"/>
  <c r="T132" i="2"/>
  <c r="E145" i="7"/>
  <c r="N64" i="2"/>
  <c r="T128" i="2"/>
  <c r="E141" i="7"/>
  <c r="N60" i="2"/>
  <c r="T124" i="2"/>
  <c r="E137" i="7"/>
  <c r="N56" i="2"/>
  <c r="T120" i="2"/>
  <c r="E133" i="7"/>
  <c r="N52" i="2"/>
  <c r="T116" i="2"/>
  <c r="E129" i="7"/>
  <c r="N48" i="2"/>
  <c r="T112" i="2"/>
  <c r="E125" i="7"/>
  <c r="N44" i="2"/>
  <c r="T108" i="2"/>
  <c r="E121" i="7"/>
  <c r="N40" i="2"/>
  <c r="T104" i="2"/>
  <c r="E117" i="7"/>
  <c r="N36" i="2"/>
  <c r="T100" i="2"/>
  <c r="E113" i="7"/>
  <c r="N32" i="2"/>
  <c r="T96" i="2"/>
  <c r="E109" i="7"/>
  <c r="N28" i="2"/>
  <c r="T92" i="2"/>
  <c r="E105" i="7"/>
  <c r="N24" i="2"/>
  <c r="T88" i="2"/>
  <c r="E101" i="7"/>
  <c r="N20" i="2"/>
  <c r="T84" i="2"/>
  <c r="E97" i="7"/>
  <c r="N16" i="2"/>
  <c r="T80" i="2"/>
  <c r="E93" i="7"/>
  <c r="N13" i="2"/>
  <c r="N81" i="2"/>
  <c r="T145" i="2"/>
  <c r="E158" i="7"/>
  <c r="N77" i="2"/>
  <c r="T141" i="2"/>
  <c r="E154" i="7"/>
  <c r="N73" i="2"/>
  <c r="T137" i="2"/>
  <c r="E150" i="7"/>
  <c r="N69" i="2"/>
  <c r="T133" i="2"/>
  <c r="E146" i="7"/>
  <c r="N65" i="2"/>
  <c r="T129" i="2"/>
  <c r="E142" i="7"/>
  <c r="N61" i="2"/>
  <c r="T125" i="2"/>
  <c r="E138" i="7"/>
  <c r="N57" i="2"/>
  <c r="T121" i="2"/>
  <c r="E134" i="7"/>
  <c r="N53" i="2"/>
  <c r="T117" i="2"/>
  <c r="E130" i="7"/>
  <c r="N49" i="2"/>
  <c r="T113" i="2"/>
  <c r="E126" i="7"/>
  <c r="N45" i="2"/>
  <c r="T109" i="2"/>
  <c r="E122" i="7"/>
  <c r="N41" i="2"/>
  <c r="T105" i="2"/>
  <c r="E118" i="7"/>
  <c r="N37" i="2"/>
  <c r="T101" i="2"/>
  <c r="E114" i="7"/>
  <c r="N33" i="2"/>
  <c r="T97" i="2"/>
  <c r="E110" i="7"/>
  <c r="N29" i="2"/>
  <c r="T93" i="2"/>
  <c r="E106" i="7"/>
  <c r="N25" i="2"/>
  <c r="T89" i="2"/>
  <c r="E102" i="7"/>
  <c r="N21" i="2"/>
  <c r="T85" i="2"/>
  <c r="E98" i="7"/>
  <c r="N17" i="2"/>
  <c r="T81" i="2"/>
  <c r="E94" i="7"/>
  <c r="N82" i="2"/>
  <c r="T146" i="2"/>
  <c r="E159" i="7"/>
  <c r="N78" i="2"/>
  <c r="T142" i="2"/>
  <c r="E155" i="7"/>
  <c r="N74" i="2"/>
  <c r="T138" i="2"/>
  <c r="E151" i="7"/>
  <c r="N70" i="2"/>
  <c r="T134" i="2"/>
  <c r="E147" i="7"/>
  <c r="N66" i="2"/>
  <c r="T130" i="2"/>
  <c r="E143" i="7"/>
  <c r="N62" i="2"/>
  <c r="T126" i="2"/>
  <c r="E139" i="7"/>
  <c r="N58" i="2"/>
  <c r="T122" i="2"/>
  <c r="E135" i="7"/>
  <c r="N54" i="2"/>
  <c r="T118" i="2"/>
  <c r="E131" i="7"/>
  <c r="N50" i="2"/>
  <c r="T114" i="2"/>
  <c r="E127" i="7"/>
  <c r="N46" i="2"/>
  <c r="T110" i="2"/>
  <c r="E123" i="7"/>
  <c r="N42" i="2"/>
  <c r="T106" i="2"/>
  <c r="E119" i="7"/>
  <c r="N38" i="2"/>
  <c r="T102" i="2"/>
  <c r="E115" i="7"/>
  <c r="N34" i="2"/>
  <c r="T98" i="2"/>
  <c r="E111" i="7"/>
  <c r="N30" i="2"/>
  <c r="T94" i="2"/>
  <c r="E107" i="7"/>
  <c r="N26" i="2"/>
  <c r="T90" i="2"/>
  <c r="E103" i="7"/>
  <c r="N22" i="2"/>
  <c r="T86" i="2"/>
  <c r="E99" i="7"/>
  <c r="N18" i="2"/>
  <c r="T82" i="2"/>
  <c r="E95" i="7"/>
  <c r="N14" i="2"/>
  <c r="T78" i="2"/>
  <c r="E91" i="7"/>
  <c r="AQ84" i="2"/>
  <c r="AW147" i="2"/>
  <c r="AQ81" i="2"/>
  <c r="AW144" i="2"/>
  <c r="AQ77" i="2"/>
  <c r="AW140" i="2"/>
  <c r="AQ73" i="2"/>
  <c r="AW136" i="2"/>
  <c r="AQ69" i="2"/>
  <c r="AW132" i="2"/>
  <c r="AQ65" i="2"/>
  <c r="AW128" i="2"/>
  <c r="AQ61" i="2"/>
  <c r="AW124" i="2"/>
  <c r="AQ57" i="2"/>
  <c r="AW120" i="2"/>
  <c r="AQ53" i="2"/>
  <c r="AW116" i="2"/>
  <c r="AQ49" i="2"/>
  <c r="AW112" i="2"/>
  <c r="AQ45" i="2"/>
  <c r="AW108" i="2"/>
  <c r="AQ41" i="2"/>
  <c r="AW104" i="2"/>
  <c r="AQ37" i="2"/>
  <c r="AW100" i="2"/>
  <c r="AQ33" i="2"/>
  <c r="AW96" i="2"/>
  <c r="AQ29" i="2"/>
  <c r="AW92" i="2"/>
  <c r="AQ25" i="2"/>
  <c r="AW88" i="2"/>
  <c r="AQ21" i="2"/>
  <c r="AW84" i="2"/>
  <c r="AQ17" i="2"/>
  <c r="AW80" i="2"/>
  <c r="AQ82" i="2"/>
  <c r="AW145" i="2"/>
  <c r="AQ83" i="2"/>
  <c r="AW146" i="2"/>
  <c r="AQ80" i="2"/>
  <c r="AW143" i="2"/>
  <c r="AQ76" i="2"/>
  <c r="AW139" i="2"/>
  <c r="AQ72" i="2"/>
  <c r="AW135" i="2"/>
  <c r="AQ68" i="2"/>
  <c r="AW131" i="2"/>
  <c r="AQ64" i="2"/>
  <c r="AW127" i="2"/>
  <c r="AQ60" i="2"/>
  <c r="AW123" i="2"/>
  <c r="AQ56" i="2"/>
  <c r="AW119" i="2"/>
  <c r="AQ52" i="2"/>
  <c r="AW115" i="2"/>
  <c r="AQ16" i="2"/>
  <c r="AW79" i="2"/>
  <c r="AQ18" i="2"/>
  <c r="AW81" i="2"/>
  <c r="AQ20" i="2"/>
  <c r="AW83" i="2"/>
  <c r="AQ22" i="2"/>
  <c r="AW85" i="2"/>
  <c r="AQ24" i="2"/>
  <c r="AW87" i="2"/>
  <c r="AQ26" i="2"/>
  <c r="AW89" i="2"/>
  <c r="AQ28" i="2"/>
  <c r="AW91" i="2"/>
  <c r="AQ30" i="2"/>
  <c r="AW93" i="2"/>
  <c r="AQ32" i="2"/>
  <c r="AW95" i="2"/>
  <c r="AQ34" i="2"/>
  <c r="AW97" i="2"/>
  <c r="AQ36" i="2"/>
  <c r="AW99" i="2"/>
  <c r="AQ38" i="2"/>
  <c r="AW101" i="2"/>
  <c r="AQ40" i="2"/>
  <c r="AW103" i="2"/>
  <c r="AQ42" i="2"/>
  <c r="AW105" i="2"/>
  <c r="AQ44" i="2"/>
  <c r="AW107" i="2"/>
  <c r="AQ46" i="2"/>
  <c r="AW109" i="2"/>
  <c r="AQ48" i="2"/>
  <c r="AW111" i="2"/>
  <c r="AQ50" i="2"/>
  <c r="AW113" i="2"/>
  <c r="AQ59" i="2"/>
  <c r="AW122" i="2"/>
  <c r="AQ75" i="2"/>
  <c r="AW138" i="2"/>
  <c r="AZ53" i="4"/>
  <c r="AZ48" i="4"/>
  <c r="BA48" i="4"/>
  <c r="BM242" i="4"/>
  <c r="AZ45" i="4"/>
  <c r="BA45" i="4"/>
  <c r="BM239" i="4"/>
  <c r="AZ44" i="4"/>
  <c r="BA44" i="4"/>
  <c r="BM238" i="4"/>
  <c r="AZ62" i="4"/>
  <c r="BA62" i="4"/>
  <c r="BM256" i="4"/>
  <c r="AZ60" i="4"/>
  <c r="BA60" i="4"/>
  <c r="BM254" i="4"/>
  <c r="AZ58" i="4"/>
  <c r="BA58" i="4"/>
  <c r="BM252" i="4"/>
  <c r="AZ52" i="4"/>
  <c r="BA52" i="4"/>
  <c r="BM246" i="4"/>
  <c r="AZ46" i="4"/>
  <c r="BA46" i="4"/>
  <c r="BM240" i="4"/>
  <c r="AZ50" i="4"/>
  <c r="BA50" i="4"/>
  <c r="BM244" i="4"/>
  <c r="AZ59" i="4"/>
  <c r="BA59" i="4"/>
  <c r="BM253" i="4"/>
  <c r="AZ54" i="4"/>
  <c r="BA54" i="4"/>
  <c r="BM248" i="4"/>
  <c r="BA53" i="4"/>
  <c r="BM247" i="4"/>
  <c r="AZ47" i="4"/>
  <c r="BA47" i="4"/>
  <c r="BM241" i="4"/>
  <c r="AZ51" i="4"/>
  <c r="BA51" i="4"/>
  <c r="BM245" i="4"/>
  <c r="AZ63" i="4"/>
  <c r="BA63" i="4"/>
  <c r="BM257" i="4"/>
  <c r="AZ56" i="4"/>
  <c r="BA56" i="4"/>
  <c r="BM250" i="4"/>
  <c r="AZ43" i="4"/>
  <c r="BA43" i="4"/>
  <c r="BM237" i="4"/>
  <c r="AY41" i="4"/>
  <c r="AZ41" i="4"/>
  <c r="BF13" i="4"/>
  <c r="BF123" i="4"/>
  <c r="BF214" i="4"/>
  <c r="BF27" i="4"/>
  <c r="BF155" i="4"/>
  <c r="BF223" i="4"/>
  <c r="BF75" i="4"/>
  <c r="BF91" i="4"/>
  <c r="BF206" i="4"/>
  <c r="BF197" i="4"/>
  <c r="BF59" i="4"/>
  <c r="BF179" i="4"/>
  <c r="BF188" i="4"/>
  <c r="BF107" i="4"/>
  <c r="BF24" i="4"/>
  <c r="BF88" i="4"/>
  <c r="BF152" i="4"/>
  <c r="BF25" i="4"/>
  <c r="BF89" i="4"/>
  <c r="BF153" i="4"/>
  <c r="BF82" i="4"/>
  <c r="BF146" i="4"/>
  <c r="BF60" i="4"/>
  <c r="BF124" i="4"/>
  <c r="BF45" i="4"/>
  <c r="BF169" i="4"/>
  <c r="BF87" i="4"/>
  <c r="BF126" i="4"/>
  <c r="BF217" i="4"/>
  <c r="BF86" i="4"/>
  <c r="BF63" i="4"/>
  <c r="BF182" i="4"/>
  <c r="BF195" i="4"/>
  <c r="BF115" i="4"/>
  <c r="BF211" i="4"/>
  <c r="BF203" i="4"/>
  <c r="BF39" i="4"/>
  <c r="BF118" i="4"/>
  <c r="BF167" i="4"/>
  <c r="BF32" i="4"/>
  <c r="BF96" i="4"/>
  <c r="BF160" i="4"/>
  <c r="BF33" i="4"/>
  <c r="BF97" i="4"/>
  <c r="BF26" i="4"/>
  <c r="BF90" i="4"/>
  <c r="BF154" i="4"/>
  <c r="BF68" i="4"/>
  <c r="BF132" i="4"/>
  <c r="BF61" i="4"/>
  <c r="BF180" i="4"/>
  <c r="BF205" i="4"/>
  <c r="BF142" i="4"/>
  <c r="BF225" i="4"/>
  <c r="BF165" i="4"/>
  <c r="BF79" i="4"/>
  <c r="BF191" i="4"/>
  <c r="BF55" i="4"/>
  <c r="BF131" i="4"/>
  <c r="BF219" i="4"/>
  <c r="BF212" i="4"/>
  <c r="BF135" i="4"/>
  <c r="BF213" i="4"/>
  <c r="BF43" i="4"/>
  <c r="BF136" i="4"/>
  <c r="BF130" i="4"/>
  <c r="BF44" i="4"/>
  <c r="BF172" i="4"/>
  <c r="BF224" i="4"/>
  <c r="BF31" i="4"/>
  <c r="BF70" i="4"/>
  <c r="BF178" i="4"/>
  <c r="BF144" i="4"/>
  <c r="BF74" i="4"/>
  <c r="BF29" i="4"/>
  <c r="BF54" i="4"/>
  <c r="BF99" i="4"/>
  <c r="BF40" i="4"/>
  <c r="BF104" i="4"/>
  <c r="BF168" i="4"/>
  <c r="BF41" i="4"/>
  <c r="BF105" i="4"/>
  <c r="BF34" i="4"/>
  <c r="BF98" i="4"/>
  <c r="BF162" i="4"/>
  <c r="BF76" i="4"/>
  <c r="BF140" i="4"/>
  <c r="BF77" i="4"/>
  <c r="BF189" i="4"/>
  <c r="BF30" i="4"/>
  <c r="BF158" i="4"/>
  <c r="BF53" i="4"/>
  <c r="BF221" i="4"/>
  <c r="BF95" i="4"/>
  <c r="BF201" i="4"/>
  <c r="BF166" i="4"/>
  <c r="BF147" i="4"/>
  <c r="BF227" i="4"/>
  <c r="BF228" i="4"/>
  <c r="BF37" i="4"/>
  <c r="BF103" i="4"/>
  <c r="BF215" i="4"/>
  <c r="BF137" i="4"/>
  <c r="BF199" i="4"/>
  <c r="BF204" i="4"/>
  <c r="BF208" i="4"/>
  <c r="BF116" i="4"/>
  <c r="BF110" i="4"/>
  <c r="BF173" i="4"/>
  <c r="BF175" i="4"/>
  <c r="BF48" i="4"/>
  <c r="BF112" i="4"/>
  <c r="BF176" i="4"/>
  <c r="BF49" i="4"/>
  <c r="BF113" i="4"/>
  <c r="BF42" i="4"/>
  <c r="BF106" i="4"/>
  <c r="BF170" i="4"/>
  <c r="BF84" i="4"/>
  <c r="BF148" i="4"/>
  <c r="BF93" i="4"/>
  <c r="BF198" i="4"/>
  <c r="BF46" i="4"/>
  <c r="BF171" i="4"/>
  <c r="BF133" i="4"/>
  <c r="BF23" i="4"/>
  <c r="BF111" i="4"/>
  <c r="BF210" i="4"/>
  <c r="BF35" i="4"/>
  <c r="BF161" i="4"/>
  <c r="BF69" i="4"/>
  <c r="BF38" i="4"/>
  <c r="BF101" i="4"/>
  <c r="BF187" i="4"/>
  <c r="BF139" i="4"/>
  <c r="BF73" i="4"/>
  <c r="BF220" i="4"/>
  <c r="BF149" i="4"/>
  <c r="BF81" i="4"/>
  <c r="BF52" i="4"/>
  <c r="BF186" i="4"/>
  <c r="BF134" i="4"/>
  <c r="BF22" i="4"/>
  <c r="BF56" i="4"/>
  <c r="BF120" i="4"/>
  <c r="BF184" i="4"/>
  <c r="BF57" i="4"/>
  <c r="BF121" i="4"/>
  <c r="BF50" i="4"/>
  <c r="BF114" i="4"/>
  <c r="BF28" i="4"/>
  <c r="BF92" i="4"/>
  <c r="BF156" i="4"/>
  <c r="BF109" i="4"/>
  <c r="BF207" i="4"/>
  <c r="BF62" i="4"/>
  <c r="BF181" i="4"/>
  <c r="BF163" i="4"/>
  <c r="BF151" i="4"/>
  <c r="BF127" i="4"/>
  <c r="BF218" i="4"/>
  <c r="BF51" i="4"/>
  <c r="BF174" i="4"/>
  <c r="BF85" i="4"/>
  <c r="BF102" i="4"/>
  <c r="BF185" i="4"/>
  <c r="BF21" i="4"/>
  <c r="BF200" i="4"/>
  <c r="BF193" i="4"/>
  <c r="BF145" i="4"/>
  <c r="BF209" i="4"/>
  <c r="BF229" i="4"/>
  <c r="BF64" i="4"/>
  <c r="BF128" i="4"/>
  <c r="BF192" i="4"/>
  <c r="BF65" i="4"/>
  <c r="BF129" i="4"/>
  <c r="BF58" i="4"/>
  <c r="BF122" i="4"/>
  <c r="BF36" i="4"/>
  <c r="BF100" i="4"/>
  <c r="BF164" i="4"/>
  <c r="BF125" i="4"/>
  <c r="BF216" i="4"/>
  <c r="BF78" i="4"/>
  <c r="BF190" i="4"/>
  <c r="BF194" i="4"/>
  <c r="BF222" i="4"/>
  <c r="BF143" i="4"/>
  <c r="BF226" i="4"/>
  <c r="BF67" i="4"/>
  <c r="BF183" i="4"/>
  <c r="BF117" i="4"/>
  <c r="BF177" i="4"/>
  <c r="BF150" i="4"/>
  <c r="BF71" i="4"/>
  <c r="BF72" i="4"/>
  <c r="BF66" i="4"/>
  <c r="BF108" i="4"/>
  <c r="BF141" i="4"/>
  <c r="BF94" i="4"/>
  <c r="BF159" i="4"/>
  <c r="BF83" i="4"/>
  <c r="BF119" i="4"/>
  <c r="BF80" i="4"/>
  <c r="BF138" i="4"/>
  <c r="BF157" i="4"/>
  <c r="BF47" i="4"/>
  <c r="BF202" i="4"/>
  <c r="BF196" i="4"/>
  <c r="AZ57" i="4"/>
  <c r="BA57" i="4"/>
  <c r="BM251" i="4"/>
  <c r="AZ61" i="4"/>
  <c r="BA61" i="4"/>
  <c r="BM255" i="4"/>
  <c r="AZ55" i="4"/>
  <c r="BA55" i="4"/>
  <c r="BM249" i="4"/>
  <c r="AZ49" i="4"/>
  <c r="BA49" i="4"/>
  <c r="BM243" i="4"/>
  <c r="AZ35" i="4"/>
  <c r="BA35" i="4"/>
  <c r="BM21" i="4"/>
  <c r="AZ21" i="4"/>
  <c r="BA21" i="4"/>
  <c r="BM7" i="4"/>
  <c r="AZ27" i="4"/>
  <c r="BA27" i="4"/>
  <c r="BM13" i="4"/>
  <c r="AZ40" i="4"/>
  <c r="BA40" i="4"/>
  <c r="BM26" i="4"/>
  <c r="AZ32" i="4"/>
  <c r="AZ24" i="4"/>
  <c r="AZ37" i="4"/>
  <c r="BA37" i="4"/>
  <c r="BM23" i="4"/>
  <c r="AZ34" i="4"/>
  <c r="BA34" i="4"/>
  <c r="BM20" i="4"/>
  <c r="AZ23" i="4"/>
  <c r="BA23" i="4"/>
  <c r="BM9" i="4"/>
  <c r="AZ36" i="4"/>
  <c r="BA36" i="4"/>
  <c r="BM22" i="4"/>
  <c r="AZ26" i="4"/>
  <c r="BA26" i="4"/>
  <c r="BM12" i="4"/>
  <c r="AZ31" i="4"/>
  <c r="BA31" i="4"/>
  <c r="BM17" i="4"/>
  <c r="AZ28" i="4"/>
  <c r="BA28" i="4"/>
  <c r="BM14" i="4"/>
  <c r="AZ38" i="4"/>
  <c r="BA38" i="4"/>
  <c r="BM24" i="4"/>
  <c r="AZ39" i="4"/>
  <c r="BA39" i="4"/>
  <c r="BM25" i="4"/>
  <c r="AZ33" i="4"/>
  <c r="BA33" i="4"/>
  <c r="BM19" i="4"/>
  <c r="AZ30" i="4"/>
  <c r="BA30" i="4"/>
  <c r="BM16" i="4"/>
  <c r="AZ29" i="4"/>
  <c r="BA29" i="4"/>
  <c r="BM15" i="4"/>
  <c r="AZ25" i="4"/>
  <c r="BA25" i="4"/>
  <c r="BM11" i="4"/>
  <c r="AZ22" i="4"/>
  <c r="BA22" i="4"/>
  <c r="BM8" i="4"/>
  <c r="AB114" i="4"/>
  <c r="AB73" i="4"/>
  <c r="AB81" i="4"/>
  <c r="AB89" i="4"/>
  <c r="AB97" i="4"/>
  <c r="AB105" i="4"/>
  <c r="AB113" i="4"/>
  <c r="AB21" i="4"/>
  <c r="AB29" i="4"/>
  <c r="AB37" i="4"/>
  <c r="AB45" i="4"/>
  <c r="AB53" i="4"/>
  <c r="AB61" i="4"/>
  <c r="AB75" i="4"/>
  <c r="AB83" i="4"/>
  <c r="AB99" i="4"/>
  <c r="AB107" i="4"/>
  <c r="AB15" i="4"/>
  <c r="AB23" i="4"/>
  <c r="AB31" i="4"/>
  <c r="AB39" i="4"/>
  <c r="AB47" i="4"/>
  <c r="AB55" i="4"/>
  <c r="AB63" i="4"/>
  <c r="AB79" i="4"/>
  <c r="AB80" i="4"/>
  <c r="AB104" i="4"/>
  <c r="AB20" i="4"/>
  <c r="AB36" i="4"/>
  <c r="AB52" i="4"/>
  <c r="AB66" i="4"/>
  <c r="AB74" i="4"/>
  <c r="AB82" i="4"/>
  <c r="AB90" i="4"/>
  <c r="AB98" i="4"/>
  <c r="AB106" i="4"/>
  <c r="AB65" i="4"/>
  <c r="AB22" i="4"/>
  <c r="AB30" i="4"/>
  <c r="AB38" i="4"/>
  <c r="AB46" i="4"/>
  <c r="AB54" i="4"/>
  <c r="AB62" i="4"/>
  <c r="AB91" i="4"/>
  <c r="AB87" i="4"/>
  <c r="AB88" i="4"/>
  <c r="AB67" i="4"/>
  <c r="AB95" i="4"/>
  <c r="AB96" i="4"/>
  <c r="AB68" i="4"/>
  <c r="AB76" i="4"/>
  <c r="AB84" i="4"/>
  <c r="AB92" i="4"/>
  <c r="AB100" i="4"/>
  <c r="AB108" i="4"/>
  <c r="AB16" i="4"/>
  <c r="AB24" i="4"/>
  <c r="AB32" i="4"/>
  <c r="AB40" i="4"/>
  <c r="AB48" i="4"/>
  <c r="AB56" i="4"/>
  <c r="AB64" i="4"/>
  <c r="AB69" i="4"/>
  <c r="AB77" i="4"/>
  <c r="AB85" i="4"/>
  <c r="AB93" i="4"/>
  <c r="AB101" i="4"/>
  <c r="AB109" i="4"/>
  <c r="AB17" i="4"/>
  <c r="AB25" i="4"/>
  <c r="AB33" i="4"/>
  <c r="AB41" i="4"/>
  <c r="AB49" i="4"/>
  <c r="AB57" i="4"/>
  <c r="AB14" i="4"/>
  <c r="AB70" i="4"/>
  <c r="AB78" i="4"/>
  <c r="AB86" i="4"/>
  <c r="AB94" i="4"/>
  <c r="AB102" i="4"/>
  <c r="AB110" i="4"/>
  <c r="AB18" i="4"/>
  <c r="AB26" i="4"/>
  <c r="AB34" i="4"/>
  <c r="AB42" i="4"/>
  <c r="AB50" i="4"/>
  <c r="AB58" i="4"/>
  <c r="AB71" i="4"/>
  <c r="AB103" i="4"/>
  <c r="AB111" i="4"/>
  <c r="AB19" i="4"/>
  <c r="AB27" i="4"/>
  <c r="AB35" i="4"/>
  <c r="AB43" i="4"/>
  <c r="AB51" i="4"/>
  <c r="AB59" i="4"/>
  <c r="AB72" i="4"/>
  <c r="AB112" i="4"/>
  <c r="AB28" i="4"/>
  <c r="AB44" i="4"/>
  <c r="AB60" i="4"/>
  <c r="F141" i="4"/>
  <c r="F149" i="4"/>
  <c r="F157" i="4"/>
  <c r="F165" i="4"/>
  <c r="F173" i="4"/>
  <c r="F181" i="4"/>
  <c r="F189" i="4"/>
  <c r="F197" i="4"/>
  <c r="F205" i="4"/>
  <c r="F213" i="4"/>
  <c r="F221" i="4"/>
  <c r="F229" i="4"/>
  <c r="F237" i="4"/>
  <c r="F245" i="4"/>
  <c r="F253" i="4"/>
  <c r="F261" i="4"/>
  <c r="F18" i="4"/>
  <c r="F26" i="4"/>
  <c r="F34" i="4"/>
  <c r="F42" i="4"/>
  <c r="F50" i="4"/>
  <c r="F58" i="4"/>
  <c r="F66" i="4"/>
  <c r="F74" i="4"/>
  <c r="F82" i="4"/>
  <c r="F90" i="4"/>
  <c r="F98" i="4"/>
  <c r="F106" i="4"/>
  <c r="F114" i="4"/>
  <c r="F122" i="4"/>
  <c r="F130" i="4"/>
  <c r="F138" i="4"/>
  <c r="F151" i="4"/>
  <c r="F215" i="4"/>
  <c r="F255" i="4"/>
  <c r="F28" i="4"/>
  <c r="F52" i="4"/>
  <c r="F76" i="4"/>
  <c r="F92" i="4"/>
  <c r="F116" i="4"/>
  <c r="F14" i="4"/>
  <c r="F152" i="4"/>
  <c r="F200" i="4"/>
  <c r="F232" i="4"/>
  <c r="F256" i="4"/>
  <c r="F29" i="4"/>
  <c r="F45" i="4"/>
  <c r="F69" i="4"/>
  <c r="F85" i="4"/>
  <c r="F101" i="4"/>
  <c r="F117" i="4"/>
  <c r="F142" i="4"/>
  <c r="F150" i="4"/>
  <c r="F158" i="4"/>
  <c r="F166" i="4"/>
  <c r="F174" i="4"/>
  <c r="F182" i="4"/>
  <c r="F190" i="4"/>
  <c r="F198" i="4"/>
  <c r="F206" i="4"/>
  <c r="F214" i="4"/>
  <c r="F222" i="4"/>
  <c r="F230" i="4"/>
  <c r="F238" i="4"/>
  <c r="F246" i="4"/>
  <c r="F254" i="4"/>
  <c r="F262" i="4"/>
  <c r="F19" i="4"/>
  <c r="F27" i="4"/>
  <c r="F35" i="4"/>
  <c r="F43" i="4"/>
  <c r="F51" i="4"/>
  <c r="F59" i="4"/>
  <c r="F67" i="4"/>
  <c r="F75" i="4"/>
  <c r="F83" i="4"/>
  <c r="F91" i="4"/>
  <c r="F99" i="4"/>
  <c r="F107" i="4"/>
  <c r="F115" i="4"/>
  <c r="F123" i="4"/>
  <c r="F131" i="4"/>
  <c r="F139" i="4"/>
  <c r="F143" i="4"/>
  <c r="F159" i="4"/>
  <c r="F167" i="4"/>
  <c r="F175" i="4"/>
  <c r="F183" i="4"/>
  <c r="F191" i="4"/>
  <c r="F199" i="4"/>
  <c r="F207" i="4"/>
  <c r="F223" i="4"/>
  <c r="F231" i="4"/>
  <c r="F239" i="4"/>
  <c r="F247" i="4"/>
  <c r="F263" i="4"/>
  <c r="F20" i="4"/>
  <c r="F36" i="4"/>
  <c r="F44" i="4"/>
  <c r="F60" i="4"/>
  <c r="F68" i="4"/>
  <c r="F84" i="4"/>
  <c r="F100" i="4"/>
  <c r="F108" i="4"/>
  <c r="F124" i="4"/>
  <c r="F132" i="4"/>
  <c r="F144" i="4"/>
  <c r="F160" i="4"/>
  <c r="F168" i="4"/>
  <c r="F176" i="4"/>
  <c r="F184" i="4"/>
  <c r="F192" i="4"/>
  <c r="F208" i="4"/>
  <c r="F216" i="4"/>
  <c r="F224" i="4"/>
  <c r="F240" i="4"/>
  <c r="F248" i="4"/>
  <c r="F264" i="4"/>
  <c r="F21" i="4"/>
  <c r="F37" i="4"/>
  <c r="F53" i="4"/>
  <c r="F61" i="4"/>
  <c r="F77" i="4"/>
  <c r="F93" i="4"/>
  <c r="F109" i="4"/>
  <c r="F125" i="4"/>
  <c r="F133" i="4"/>
  <c r="F146" i="4"/>
  <c r="F154" i="4"/>
  <c r="F162" i="4"/>
  <c r="F170" i="4"/>
  <c r="F178" i="4"/>
  <c r="F186" i="4"/>
  <c r="F194" i="4"/>
  <c r="F202" i="4"/>
  <c r="F210" i="4"/>
  <c r="F218" i="4"/>
  <c r="F226" i="4"/>
  <c r="F234" i="4"/>
  <c r="F242" i="4"/>
  <c r="F250" i="4"/>
  <c r="F258" i="4"/>
  <c r="F15" i="4"/>
  <c r="F23" i="4"/>
  <c r="F31" i="4"/>
  <c r="F39" i="4"/>
  <c r="F47" i="4"/>
  <c r="F55" i="4"/>
  <c r="F63" i="4"/>
  <c r="F71" i="4"/>
  <c r="F79" i="4"/>
  <c r="F87" i="4"/>
  <c r="F95" i="4"/>
  <c r="F103" i="4"/>
  <c r="F111" i="4"/>
  <c r="F119" i="4"/>
  <c r="F127" i="4"/>
  <c r="F135" i="4"/>
  <c r="F147" i="4"/>
  <c r="F155" i="4"/>
  <c r="F163" i="4"/>
  <c r="F171" i="4"/>
  <c r="F179" i="4"/>
  <c r="F187" i="4"/>
  <c r="F195" i="4"/>
  <c r="F203" i="4"/>
  <c r="F211" i="4"/>
  <c r="F219" i="4"/>
  <c r="F227" i="4"/>
  <c r="F235" i="4"/>
  <c r="F243" i="4"/>
  <c r="F251" i="4"/>
  <c r="F259" i="4"/>
  <c r="F16" i="4"/>
  <c r="F24" i="4"/>
  <c r="F32" i="4"/>
  <c r="F40" i="4"/>
  <c r="F48" i="4"/>
  <c r="F56" i="4"/>
  <c r="F64" i="4"/>
  <c r="F72" i="4"/>
  <c r="F80" i="4"/>
  <c r="F88" i="4"/>
  <c r="F96" i="4"/>
  <c r="F104" i="4"/>
  <c r="F112" i="4"/>
  <c r="F120" i="4"/>
  <c r="F128" i="4"/>
  <c r="F136" i="4"/>
  <c r="F148" i="4"/>
  <c r="F156" i="4"/>
  <c r="F164" i="4"/>
  <c r="F172" i="4"/>
  <c r="F180" i="4"/>
  <c r="F188" i="4"/>
  <c r="F196" i="4"/>
  <c r="F204" i="4"/>
  <c r="F212" i="4"/>
  <c r="F220" i="4"/>
  <c r="F228" i="4"/>
  <c r="F236" i="4"/>
  <c r="F244" i="4"/>
  <c r="F252" i="4"/>
  <c r="F260" i="4"/>
  <c r="F17" i="4"/>
  <c r="F25" i="4"/>
  <c r="F33" i="4"/>
  <c r="F41" i="4"/>
  <c r="F49" i="4"/>
  <c r="F57" i="4"/>
  <c r="F65" i="4"/>
  <c r="F73" i="4"/>
  <c r="F145" i="4"/>
  <c r="F209" i="4"/>
  <c r="F22" i="4"/>
  <c r="F81" i="4"/>
  <c r="F113" i="4"/>
  <c r="F233" i="4"/>
  <c r="F177" i="4"/>
  <c r="F153" i="4"/>
  <c r="F217" i="4"/>
  <c r="F30" i="4"/>
  <c r="F86" i="4"/>
  <c r="F118" i="4"/>
  <c r="F161" i="4"/>
  <c r="F225" i="4"/>
  <c r="F38" i="4"/>
  <c r="F89" i="4"/>
  <c r="F121" i="4"/>
  <c r="F169" i="4"/>
  <c r="F46" i="4"/>
  <c r="F94" i="4"/>
  <c r="F126" i="4"/>
  <c r="F241" i="4"/>
  <c r="F97" i="4"/>
  <c r="F185" i="4"/>
  <c r="F249" i="4"/>
  <c r="F62" i="4"/>
  <c r="F102" i="4"/>
  <c r="F134" i="4"/>
  <c r="F193" i="4"/>
  <c r="F257" i="4"/>
  <c r="F70" i="4"/>
  <c r="F105" i="4"/>
  <c r="F137" i="4"/>
  <c r="F201" i="4"/>
  <c r="F140" i="4"/>
  <c r="F78" i="4"/>
  <c r="F110" i="4"/>
  <c r="F54" i="4"/>
  <c r="F129" i="4"/>
  <c r="BA24" i="4"/>
  <c r="BM10" i="4"/>
  <c r="BA32" i="4"/>
  <c r="BM18" i="4"/>
  <c r="CJ60" i="4"/>
  <c r="CU84" i="4"/>
  <c r="CJ70" i="4"/>
  <c r="CU94" i="4"/>
  <c r="CJ77" i="4"/>
  <c r="CU101" i="4"/>
  <c r="CJ79" i="4"/>
  <c r="CU103" i="4"/>
  <c r="CJ61" i="4"/>
  <c r="CU85" i="4"/>
  <c r="CJ58" i="4"/>
  <c r="CU82" i="4"/>
  <c r="CJ59" i="4"/>
  <c r="CU83" i="4"/>
  <c r="CJ64" i="4"/>
  <c r="CU88" i="4"/>
  <c r="CJ65" i="4"/>
  <c r="CU89" i="4"/>
  <c r="CJ49" i="4"/>
  <c r="CU36" i="4"/>
  <c r="CJ28" i="4"/>
  <c r="CU15" i="4"/>
  <c r="CJ46" i="4"/>
  <c r="CU33" i="4"/>
  <c r="CJ32" i="4"/>
  <c r="CU19" i="4"/>
  <c r="CJ56" i="4"/>
  <c r="CU80" i="4"/>
  <c r="CJ24" i="4"/>
  <c r="CU11" i="4"/>
  <c r="CJ22" i="4"/>
  <c r="CU9" i="4"/>
  <c r="CJ20" i="4"/>
  <c r="CU7" i="4"/>
  <c r="CJ33" i="4"/>
  <c r="CU20" i="4"/>
  <c r="CJ45" i="4"/>
  <c r="CU32" i="4"/>
  <c r="CJ38" i="4"/>
  <c r="CU25" i="4"/>
  <c r="CJ21" i="4"/>
  <c r="CU8" i="4"/>
  <c r="CJ31" i="4"/>
  <c r="CU18" i="4"/>
  <c r="CJ55" i="4"/>
  <c r="CU79" i="4"/>
  <c r="CJ80" i="4"/>
  <c r="CU104" i="4"/>
  <c r="CJ25" i="4"/>
  <c r="CU12" i="4"/>
  <c r="CJ27" i="4"/>
  <c r="CU14" i="4"/>
  <c r="CJ35" i="4"/>
  <c r="CU22" i="4"/>
  <c r="CJ37" i="4"/>
  <c r="CU24" i="4"/>
  <c r="CJ73" i="4"/>
  <c r="CU97" i="4"/>
  <c r="CJ78" i="4"/>
  <c r="CU102" i="4"/>
  <c r="CJ29" i="4"/>
  <c r="CU16" i="4"/>
  <c r="CJ43" i="4"/>
  <c r="CU30" i="4"/>
  <c r="CJ42" i="4"/>
  <c r="CU29" i="4"/>
  <c r="CJ68" i="4"/>
  <c r="CU92" i="4"/>
  <c r="CJ81" i="4"/>
  <c r="CU105" i="4"/>
  <c r="CJ48" i="4"/>
  <c r="CU35" i="4"/>
  <c r="CJ39" i="4"/>
  <c r="CU26" i="4"/>
  <c r="CJ30" i="4"/>
  <c r="CU17" i="4"/>
  <c r="CJ34" i="4"/>
  <c r="CU21" i="4"/>
  <c r="CJ83" i="4"/>
  <c r="CU107" i="4"/>
  <c r="CJ54" i="4"/>
  <c r="CU78" i="4"/>
  <c r="CJ63" i="4"/>
  <c r="CU87" i="4"/>
  <c r="CJ75" i="4"/>
  <c r="CU99" i="4"/>
  <c r="CJ40" i="4"/>
  <c r="CU27" i="4"/>
  <c r="CJ23" i="4"/>
  <c r="CU10" i="4"/>
  <c r="CJ26" i="4"/>
  <c r="CU13" i="4"/>
  <c r="CJ36" i="4"/>
  <c r="CU23" i="4"/>
  <c r="CJ72" i="4"/>
  <c r="CU96" i="4"/>
  <c r="CJ71" i="4"/>
  <c r="CU95" i="4"/>
  <c r="CJ41" i="4"/>
  <c r="CU28" i="4"/>
  <c r="CJ44" i="4"/>
  <c r="CU31" i="4"/>
  <c r="CJ62" i="4"/>
  <c r="CU86" i="4"/>
  <c r="CJ50" i="4"/>
  <c r="CJ47" i="4"/>
  <c r="CU34" i="4"/>
  <c r="CJ57" i="4"/>
  <c r="CU81" i="4"/>
  <c r="CJ74" i="4"/>
  <c r="CU98" i="4"/>
  <c r="CJ82" i="4"/>
  <c r="CU106" i="4"/>
  <c r="CJ66" i="4"/>
  <c r="CU90" i="4"/>
  <c r="CJ53" i="4"/>
  <c r="CJ76" i="4"/>
  <c r="CU100" i="4"/>
  <c r="CJ67" i="4"/>
  <c r="CU91" i="4"/>
  <c r="CJ69" i="4"/>
  <c r="CU93" i="4"/>
  <c r="BG155" i="4"/>
  <c r="BH155" i="4"/>
  <c r="BI155" i="4"/>
  <c r="BJ155" i="4"/>
  <c r="BM162" i="4"/>
  <c r="F171" i="5"/>
  <c r="BG119" i="4"/>
  <c r="BH119" i="4"/>
  <c r="BI119" i="4"/>
  <c r="BJ119" i="4"/>
  <c r="BM126" i="4"/>
  <c r="F135" i="5"/>
  <c r="BG71" i="4"/>
  <c r="BH71" i="4"/>
  <c r="BI71" i="4"/>
  <c r="BJ71" i="4"/>
  <c r="BM78" i="4"/>
  <c r="F87" i="5"/>
  <c r="BG222" i="4"/>
  <c r="BH222" i="4"/>
  <c r="BI222" i="4"/>
  <c r="BJ222" i="4"/>
  <c r="BM229" i="4"/>
  <c r="F238" i="5"/>
  <c r="BG36" i="4"/>
  <c r="BH36" i="4"/>
  <c r="BI36" i="4"/>
  <c r="BJ36" i="4"/>
  <c r="BM43" i="4"/>
  <c r="F52" i="5"/>
  <c r="BG229" i="4"/>
  <c r="BH229" i="4"/>
  <c r="BI229" i="4"/>
  <c r="BJ229" i="4"/>
  <c r="BM236" i="4"/>
  <c r="F245" i="5"/>
  <c r="BG85" i="4"/>
  <c r="BH85" i="4"/>
  <c r="BI85" i="4"/>
  <c r="BJ85" i="4"/>
  <c r="BM92" i="4"/>
  <c r="F101" i="5"/>
  <c r="BG62" i="4"/>
  <c r="BH62" i="4"/>
  <c r="BI62" i="4"/>
  <c r="BJ62" i="4"/>
  <c r="BM69" i="4"/>
  <c r="F78" i="5"/>
  <c r="G78" i="5" s="1"/>
  <c r="BG121" i="4"/>
  <c r="BH121" i="4"/>
  <c r="BI121" i="4"/>
  <c r="BJ121" i="4"/>
  <c r="BM128" i="4"/>
  <c r="F137" i="5"/>
  <c r="BG52" i="4"/>
  <c r="BH52" i="4"/>
  <c r="BI52" i="4"/>
  <c r="BJ52" i="4"/>
  <c r="BM59" i="4"/>
  <c r="F68" i="5"/>
  <c r="BG38" i="4"/>
  <c r="BH38" i="4"/>
  <c r="BI38" i="4"/>
  <c r="BJ38" i="4"/>
  <c r="BM45" i="4"/>
  <c r="F54" i="5"/>
  <c r="BG171" i="4"/>
  <c r="BH171" i="4"/>
  <c r="BI171" i="4"/>
  <c r="BJ171" i="4"/>
  <c r="BM178" i="4"/>
  <c r="F187" i="5"/>
  <c r="H187" i="5" s="1"/>
  <c r="BG42" i="4"/>
  <c r="BH42" i="4"/>
  <c r="BI42" i="4"/>
  <c r="BJ42" i="4"/>
  <c r="BM49" i="4"/>
  <c r="F58" i="5"/>
  <c r="BG110" i="4"/>
  <c r="BH110" i="4"/>
  <c r="BI110" i="4"/>
  <c r="BJ110" i="4"/>
  <c r="BM117" i="4"/>
  <c r="F126" i="5"/>
  <c r="BG37" i="4"/>
  <c r="BH37" i="4"/>
  <c r="BI37" i="4"/>
  <c r="BJ37" i="4"/>
  <c r="BM44" i="4"/>
  <c r="F53" i="5"/>
  <c r="BG53" i="4"/>
  <c r="BH53" i="4"/>
  <c r="BI53" i="4"/>
  <c r="BJ53" i="4"/>
  <c r="BM60" i="4"/>
  <c r="F69" i="5"/>
  <c r="BG98" i="4"/>
  <c r="BH98" i="4"/>
  <c r="BI98" i="4"/>
  <c r="BJ98" i="4"/>
  <c r="BM105" i="4"/>
  <c r="F114" i="5"/>
  <c r="BG54" i="4"/>
  <c r="BH54" i="4"/>
  <c r="BI54" i="4"/>
  <c r="BJ54" i="4"/>
  <c r="BM61" i="4"/>
  <c r="F70" i="5"/>
  <c r="BG172" i="4"/>
  <c r="BH172" i="4"/>
  <c r="BI172" i="4"/>
  <c r="BJ172" i="4"/>
  <c r="BM179" i="4"/>
  <c r="F188" i="5"/>
  <c r="BG219" i="4"/>
  <c r="BH219" i="4"/>
  <c r="BI219" i="4"/>
  <c r="BJ219" i="4"/>
  <c r="BM226" i="4"/>
  <c r="F235" i="5"/>
  <c r="BG205" i="4"/>
  <c r="BH205" i="4"/>
  <c r="BI205" i="4"/>
  <c r="BJ205" i="4"/>
  <c r="BM212" i="4"/>
  <c r="F221" i="5"/>
  <c r="BG97" i="4"/>
  <c r="BH97" i="4"/>
  <c r="BI97" i="4"/>
  <c r="BJ97" i="4"/>
  <c r="BM104" i="4"/>
  <c r="F113" i="5"/>
  <c r="BG203" i="4"/>
  <c r="BH203" i="4"/>
  <c r="BI203" i="4"/>
  <c r="BJ203" i="4"/>
  <c r="BM210" i="4"/>
  <c r="F219" i="5"/>
  <c r="BG126" i="4"/>
  <c r="BH126" i="4"/>
  <c r="BI126" i="4"/>
  <c r="BJ126" i="4"/>
  <c r="BM133" i="4"/>
  <c r="F142" i="5"/>
  <c r="BG153" i="4"/>
  <c r="BH153" i="4"/>
  <c r="BI153" i="4"/>
  <c r="BJ153" i="4"/>
  <c r="BM160" i="4"/>
  <c r="F169" i="5"/>
  <c r="BG179" i="4"/>
  <c r="BH179" i="4"/>
  <c r="BI179" i="4"/>
  <c r="BJ179" i="4"/>
  <c r="BM186" i="4"/>
  <c r="F195" i="5"/>
  <c r="BG27" i="4"/>
  <c r="BH27" i="4"/>
  <c r="BI27" i="4"/>
  <c r="BJ27" i="4"/>
  <c r="BM34" i="4"/>
  <c r="F43" i="5"/>
  <c r="G43" i="5" s="1"/>
  <c r="BG80" i="4"/>
  <c r="BH80" i="4"/>
  <c r="BI80" i="4"/>
  <c r="BJ80" i="4"/>
  <c r="BM87" i="4"/>
  <c r="F96" i="5"/>
  <c r="BG64" i="4"/>
  <c r="BH64" i="4"/>
  <c r="BI64" i="4"/>
  <c r="BJ64" i="4"/>
  <c r="BM71" i="4"/>
  <c r="F80" i="5"/>
  <c r="BG186" i="4"/>
  <c r="BH186" i="4"/>
  <c r="BI186" i="4"/>
  <c r="BJ186" i="4"/>
  <c r="BM193" i="4"/>
  <c r="F202" i="5"/>
  <c r="BG173" i="4"/>
  <c r="BH173" i="4"/>
  <c r="BI173" i="4"/>
  <c r="BJ173" i="4"/>
  <c r="BM180" i="4"/>
  <c r="F189" i="5"/>
  <c r="G189" i="5" s="1"/>
  <c r="BG99" i="4"/>
  <c r="BH99" i="4"/>
  <c r="BI99" i="4"/>
  <c r="BJ99" i="4"/>
  <c r="BM106" i="4"/>
  <c r="F115" i="5"/>
  <c r="BG26" i="4"/>
  <c r="BH26" i="4"/>
  <c r="BI26" i="4"/>
  <c r="BJ26" i="4"/>
  <c r="BM33" i="4"/>
  <c r="F42" i="5"/>
  <c r="BG188" i="4"/>
  <c r="BH188" i="4"/>
  <c r="BI188" i="4"/>
  <c r="BJ188" i="4"/>
  <c r="BM195" i="4"/>
  <c r="F204" i="5"/>
  <c r="BG83" i="4"/>
  <c r="BH83" i="4"/>
  <c r="BI83" i="4"/>
  <c r="BJ83" i="4"/>
  <c r="BM90" i="4"/>
  <c r="F99" i="5"/>
  <c r="BG150" i="4"/>
  <c r="BH150" i="4"/>
  <c r="BI150" i="4"/>
  <c r="BJ150" i="4"/>
  <c r="BM157" i="4"/>
  <c r="F166" i="5"/>
  <c r="BG194" i="4"/>
  <c r="BH194" i="4"/>
  <c r="BI194" i="4"/>
  <c r="BJ194" i="4"/>
  <c r="BM201" i="4"/>
  <c r="F210" i="5"/>
  <c r="BG122" i="4"/>
  <c r="BH122" i="4"/>
  <c r="BI122" i="4"/>
  <c r="BJ122" i="4"/>
  <c r="BM129" i="4"/>
  <c r="F138" i="5"/>
  <c r="BG209" i="4"/>
  <c r="BH209" i="4"/>
  <c r="BI209" i="4"/>
  <c r="BJ209" i="4"/>
  <c r="BM216" i="4"/>
  <c r="F225" i="5"/>
  <c r="BG174" i="4"/>
  <c r="BH174" i="4"/>
  <c r="BI174" i="4"/>
  <c r="BJ174" i="4"/>
  <c r="BM181" i="4"/>
  <c r="F190" i="5"/>
  <c r="G190" i="5" s="1"/>
  <c r="BG207" i="4"/>
  <c r="BH207" i="4"/>
  <c r="BI207" i="4"/>
  <c r="BJ207" i="4"/>
  <c r="BM214" i="4"/>
  <c r="F223" i="5"/>
  <c r="BG57" i="4"/>
  <c r="BH57" i="4"/>
  <c r="BI57" i="4"/>
  <c r="BJ57" i="4"/>
  <c r="BM64" i="4"/>
  <c r="F73" i="5"/>
  <c r="BG81" i="4"/>
  <c r="BH81" i="4"/>
  <c r="BI81" i="4"/>
  <c r="BJ81" i="4"/>
  <c r="BM88" i="4"/>
  <c r="F97" i="5"/>
  <c r="BG69" i="4"/>
  <c r="BH69" i="4"/>
  <c r="BI69" i="4"/>
  <c r="BJ69" i="4"/>
  <c r="BM76" i="4"/>
  <c r="F85" i="5"/>
  <c r="BG46" i="4"/>
  <c r="BH46" i="4"/>
  <c r="BI46" i="4"/>
  <c r="BJ46" i="4"/>
  <c r="BM53" i="4"/>
  <c r="F62" i="5"/>
  <c r="BG113" i="4"/>
  <c r="BH113" i="4"/>
  <c r="BI113" i="4"/>
  <c r="BJ113" i="4"/>
  <c r="BM120" i="4"/>
  <c r="F129" i="5"/>
  <c r="BG116" i="4"/>
  <c r="BH116" i="4"/>
  <c r="BI116" i="4"/>
  <c r="BJ116" i="4"/>
  <c r="BM123" i="4"/>
  <c r="F132" i="5"/>
  <c r="BG228" i="4"/>
  <c r="BH228" i="4"/>
  <c r="BI228" i="4"/>
  <c r="BJ228" i="4"/>
  <c r="BM235" i="4"/>
  <c r="F244" i="5"/>
  <c r="BG158" i="4"/>
  <c r="BH158" i="4"/>
  <c r="BI158" i="4"/>
  <c r="BJ158" i="4"/>
  <c r="BM165" i="4"/>
  <c r="F174" i="5"/>
  <c r="BG34" i="4"/>
  <c r="BH34" i="4"/>
  <c r="BI34" i="4"/>
  <c r="BJ34" i="4"/>
  <c r="BM41" i="4"/>
  <c r="F50" i="5"/>
  <c r="BG29" i="4"/>
  <c r="BH29" i="4"/>
  <c r="BI29" i="4"/>
  <c r="BJ29" i="4"/>
  <c r="BM36" i="4"/>
  <c r="F45" i="5"/>
  <c r="BG44" i="4"/>
  <c r="BH44" i="4"/>
  <c r="BI44" i="4"/>
  <c r="BJ44" i="4"/>
  <c r="BM51" i="4"/>
  <c r="F60" i="5"/>
  <c r="BG131" i="4"/>
  <c r="BH131" i="4"/>
  <c r="BI131" i="4"/>
  <c r="BJ131" i="4"/>
  <c r="BM138" i="4"/>
  <c r="F147" i="5"/>
  <c r="BG180" i="4"/>
  <c r="BH180" i="4"/>
  <c r="BI180" i="4"/>
  <c r="BJ180" i="4"/>
  <c r="BM187" i="4"/>
  <c r="F196" i="5"/>
  <c r="BG33" i="4"/>
  <c r="BH33" i="4"/>
  <c r="BI33" i="4"/>
  <c r="BJ33" i="4"/>
  <c r="BM40" i="4"/>
  <c r="F49" i="5"/>
  <c r="BG211" i="4"/>
  <c r="BH211" i="4"/>
  <c r="BI211" i="4"/>
  <c r="BJ211" i="4"/>
  <c r="BM218" i="4"/>
  <c r="F227" i="5"/>
  <c r="BG87" i="4"/>
  <c r="BH87" i="4"/>
  <c r="BI87" i="4"/>
  <c r="BJ87" i="4"/>
  <c r="BM94" i="4"/>
  <c r="F103" i="5"/>
  <c r="BG89" i="4"/>
  <c r="BH89" i="4"/>
  <c r="BI89" i="4"/>
  <c r="BJ89" i="4"/>
  <c r="BM96" i="4"/>
  <c r="F105" i="5"/>
  <c r="BG59" i="4"/>
  <c r="BH59" i="4"/>
  <c r="BI59" i="4"/>
  <c r="BJ59" i="4"/>
  <c r="BM66" i="4"/>
  <c r="F75" i="5"/>
  <c r="H75" i="5" s="1"/>
  <c r="BG214" i="4"/>
  <c r="BH214" i="4"/>
  <c r="BI214" i="4"/>
  <c r="BJ214" i="4"/>
  <c r="BM221" i="4"/>
  <c r="F230" i="5"/>
  <c r="BG143" i="4"/>
  <c r="BH143" i="4"/>
  <c r="BI143" i="4"/>
  <c r="BJ143" i="4"/>
  <c r="BM150" i="4"/>
  <c r="F159" i="5"/>
  <c r="BG181" i="4"/>
  <c r="BH181" i="4"/>
  <c r="BI181" i="4"/>
  <c r="BJ181" i="4"/>
  <c r="BM188" i="4"/>
  <c r="F197" i="5"/>
  <c r="BG133" i="4"/>
  <c r="BH133" i="4"/>
  <c r="BI133" i="4"/>
  <c r="BJ133" i="4"/>
  <c r="BM140" i="4"/>
  <c r="F149" i="5"/>
  <c r="H149" i="5" s="1"/>
  <c r="BG221" i="4"/>
  <c r="BH221" i="4"/>
  <c r="BI221" i="4"/>
  <c r="BJ221" i="4"/>
  <c r="BM228" i="4"/>
  <c r="F237" i="5"/>
  <c r="BG212" i="4"/>
  <c r="BH212" i="4"/>
  <c r="BI212" i="4"/>
  <c r="BJ212" i="4"/>
  <c r="BM219" i="4"/>
  <c r="F228" i="5"/>
  <c r="BG196" i="4"/>
  <c r="BH196" i="4"/>
  <c r="BI196" i="4"/>
  <c r="BJ196" i="4"/>
  <c r="BM203" i="4"/>
  <c r="F212" i="5"/>
  <c r="BG159" i="4"/>
  <c r="BH159" i="4"/>
  <c r="BI159" i="4"/>
  <c r="BJ159" i="4"/>
  <c r="BM166" i="4"/>
  <c r="F175" i="5"/>
  <c r="BG177" i="4"/>
  <c r="BH177" i="4"/>
  <c r="BI177" i="4"/>
  <c r="BJ177" i="4"/>
  <c r="BM184" i="4"/>
  <c r="F193" i="5"/>
  <c r="BG190" i="4"/>
  <c r="BH190" i="4"/>
  <c r="BI190" i="4"/>
  <c r="BJ190" i="4"/>
  <c r="BM197" i="4"/>
  <c r="F206" i="5"/>
  <c r="BG58" i="4"/>
  <c r="BH58" i="4"/>
  <c r="BI58" i="4"/>
  <c r="BJ58" i="4"/>
  <c r="BM65" i="4"/>
  <c r="F74" i="5"/>
  <c r="BG145" i="4"/>
  <c r="BH145" i="4"/>
  <c r="BI145" i="4"/>
  <c r="BJ145" i="4"/>
  <c r="BM152" i="4"/>
  <c r="F161" i="5"/>
  <c r="H161" i="5" s="1"/>
  <c r="BG51" i="4"/>
  <c r="BH51" i="4"/>
  <c r="BI51" i="4"/>
  <c r="BJ51" i="4"/>
  <c r="BM58" i="4"/>
  <c r="F67" i="5"/>
  <c r="BG109" i="4"/>
  <c r="BH109" i="4"/>
  <c r="BI109" i="4"/>
  <c r="BJ109" i="4"/>
  <c r="BM116" i="4"/>
  <c r="F125" i="5"/>
  <c r="BG184" i="4"/>
  <c r="BH184" i="4"/>
  <c r="BI184" i="4"/>
  <c r="BJ184" i="4"/>
  <c r="BM191" i="4"/>
  <c r="F200" i="5"/>
  <c r="BG149" i="4"/>
  <c r="BH149" i="4"/>
  <c r="BI149" i="4"/>
  <c r="BJ149" i="4"/>
  <c r="BM156" i="4"/>
  <c r="F165" i="5"/>
  <c r="BG161" i="4"/>
  <c r="BH161" i="4"/>
  <c r="BI161" i="4"/>
  <c r="BJ161" i="4"/>
  <c r="BM168" i="4"/>
  <c r="F177" i="5"/>
  <c r="BG198" i="4"/>
  <c r="BH198" i="4"/>
  <c r="BI198" i="4"/>
  <c r="BJ198" i="4"/>
  <c r="BM205" i="4"/>
  <c r="F214" i="5"/>
  <c r="BG49" i="4"/>
  <c r="BH49" i="4"/>
  <c r="BI49" i="4"/>
  <c r="BJ49" i="4"/>
  <c r="BM56" i="4"/>
  <c r="F65" i="5"/>
  <c r="BG208" i="4"/>
  <c r="BH208" i="4"/>
  <c r="BI208" i="4"/>
  <c r="BJ208" i="4"/>
  <c r="BM215" i="4"/>
  <c r="F224" i="5"/>
  <c r="G224" i="5" s="1"/>
  <c r="BG227" i="4"/>
  <c r="BH227" i="4"/>
  <c r="BI227" i="4"/>
  <c r="BJ227" i="4"/>
  <c r="BM234" i="4"/>
  <c r="F243" i="5"/>
  <c r="BG30" i="4"/>
  <c r="BH30" i="4"/>
  <c r="BI30" i="4"/>
  <c r="BJ30" i="4"/>
  <c r="BM37" i="4"/>
  <c r="F46" i="5"/>
  <c r="BG105" i="4"/>
  <c r="BH105" i="4"/>
  <c r="BI105" i="4"/>
  <c r="BJ105" i="4"/>
  <c r="BM112" i="4"/>
  <c r="F121" i="5"/>
  <c r="BG74" i="4"/>
  <c r="BH74" i="4"/>
  <c r="BI74" i="4"/>
  <c r="BJ74" i="4"/>
  <c r="BM81" i="4"/>
  <c r="F90" i="5"/>
  <c r="H90" i="5" s="1"/>
  <c r="BG130" i="4"/>
  <c r="BH130" i="4"/>
  <c r="BI130" i="4"/>
  <c r="BJ130" i="4"/>
  <c r="BM137" i="4"/>
  <c r="F146" i="5"/>
  <c r="BG55" i="4"/>
  <c r="BH55" i="4"/>
  <c r="BI55" i="4"/>
  <c r="BJ55" i="4"/>
  <c r="BM62" i="4"/>
  <c r="F71" i="5"/>
  <c r="BG61" i="4"/>
  <c r="BH61" i="4"/>
  <c r="BI61" i="4"/>
  <c r="BJ61" i="4"/>
  <c r="BM68" i="4"/>
  <c r="F77" i="5"/>
  <c r="BG160" i="4"/>
  <c r="BH160" i="4"/>
  <c r="BI160" i="4"/>
  <c r="BJ160" i="4"/>
  <c r="BM167" i="4"/>
  <c r="F176" i="5"/>
  <c r="BG115" i="4"/>
  <c r="BH115" i="4"/>
  <c r="BI115" i="4"/>
  <c r="BJ115" i="4"/>
  <c r="BM122" i="4"/>
  <c r="F131" i="5"/>
  <c r="BG169" i="4"/>
  <c r="BH169" i="4"/>
  <c r="BI169" i="4"/>
  <c r="BJ169" i="4"/>
  <c r="BM176" i="4"/>
  <c r="F185" i="5"/>
  <c r="BG25" i="4"/>
  <c r="BH25" i="4"/>
  <c r="BI25" i="4"/>
  <c r="BJ25" i="4"/>
  <c r="BM32" i="4"/>
  <c r="F41" i="5"/>
  <c r="BG197" i="4"/>
  <c r="BH197" i="4"/>
  <c r="BI197" i="4"/>
  <c r="BJ197" i="4"/>
  <c r="BM204" i="4"/>
  <c r="F213" i="5"/>
  <c r="BG123" i="4"/>
  <c r="BH123" i="4"/>
  <c r="BI123" i="4"/>
  <c r="BJ123" i="4"/>
  <c r="BM130" i="4"/>
  <c r="F139" i="5"/>
  <c r="BG217" i="4"/>
  <c r="BH217" i="4"/>
  <c r="BI217" i="4"/>
  <c r="BJ217" i="4"/>
  <c r="BM224" i="4"/>
  <c r="F233" i="5"/>
  <c r="BG202" i="4"/>
  <c r="BH202" i="4"/>
  <c r="BI202" i="4"/>
  <c r="BJ202" i="4"/>
  <c r="BM209" i="4"/>
  <c r="F218" i="5"/>
  <c r="BG94" i="4"/>
  <c r="BH94" i="4"/>
  <c r="BI94" i="4"/>
  <c r="BJ94" i="4"/>
  <c r="BM101" i="4"/>
  <c r="F110" i="5"/>
  <c r="G110" i="5" s="1"/>
  <c r="BG117" i="4"/>
  <c r="BH117" i="4"/>
  <c r="BI117" i="4"/>
  <c r="BJ117" i="4"/>
  <c r="BM124" i="4"/>
  <c r="F133" i="5"/>
  <c r="BG78" i="4"/>
  <c r="BH78" i="4"/>
  <c r="BI78" i="4"/>
  <c r="BJ78" i="4"/>
  <c r="BM85" i="4"/>
  <c r="F94" i="5"/>
  <c r="BG129" i="4"/>
  <c r="BH129" i="4"/>
  <c r="BI129" i="4"/>
  <c r="BJ129" i="4"/>
  <c r="BM136" i="4"/>
  <c r="F145" i="5"/>
  <c r="BG193" i="4"/>
  <c r="BH193" i="4"/>
  <c r="BI193" i="4"/>
  <c r="BJ193" i="4"/>
  <c r="BM200" i="4"/>
  <c r="F209" i="5"/>
  <c r="BG218" i="4"/>
  <c r="BH218" i="4"/>
  <c r="BI218" i="4"/>
  <c r="BJ218" i="4"/>
  <c r="BM225" i="4"/>
  <c r="F234" i="5"/>
  <c r="H234" i="5" s="1"/>
  <c r="BG156" i="4"/>
  <c r="BH156" i="4"/>
  <c r="BI156" i="4"/>
  <c r="BJ156" i="4"/>
  <c r="BM163" i="4"/>
  <c r="F172" i="5"/>
  <c r="BG120" i="4"/>
  <c r="BH120" i="4"/>
  <c r="BI120" i="4"/>
  <c r="BJ120" i="4"/>
  <c r="BM127" i="4"/>
  <c r="F136" i="5"/>
  <c r="BG220" i="4"/>
  <c r="BH220" i="4"/>
  <c r="BI220" i="4"/>
  <c r="BJ220" i="4"/>
  <c r="BM227" i="4"/>
  <c r="F236" i="5"/>
  <c r="H236" i="5" s="1"/>
  <c r="BG35" i="4"/>
  <c r="BH35" i="4"/>
  <c r="BI35" i="4"/>
  <c r="BJ35" i="4"/>
  <c r="BM42" i="4"/>
  <c r="F51" i="5"/>
  <c r="BG93" i="4"/>
  <c r="BH93" i="4"/>
  <c r="BI93" i="4"/>
  <c r="BJ93" i="4"/>
  <c r="BM100" i="4"/>
  <c r="F109" i="5"/>
  <c r="BG176" i="4"/>
  <c r="BH176" i="4"/>
  <c r="BI176" i="4"/>
  <c r="BJ176" i="4"/>
  <c r="BM183" i="4"/>
  <c r="F192" i="5"/>
  <c r="BG204" i="4"/>
  <c r="BH204" i="4"/>
  <c r="BI204" i="4"/>
  <c r="BJ204" i="4"/>
  <c r="BM211" i="4"/>
  <c r="F220" i="5"/>
  <c r="H220" i="5" s="1"/>
  <c r="BG147" i="4"/>
  <c r="BH147" i="4"/>
  <c r="BI147" i="4"/>
  <c r="BJ147" i="4"/>
  <c r="BM154" i="4"/>
  <c r="F163" i="5"/>
  <c r="BG189" i="4"/>
  <c r="BH189" i="4"/>
  <c r="BI189" i="4"/>
  <c r="BJ189" i="4"/>
  <c r="BM196" i="4"/>
  <c r="F205" i="5"/>
  <c r="BG41" i="4"/>
  <c r="BH41" i="4"/>
  <c r="BI41" i="4"/>
  <c r="BJ41" i="4"/>
  <c r="BM48" i="4"/>
  <c r="F57" i="5"/>
  <c r="BG144" i="4"/>
  <c r="BH144" i="4"/>
  <c r="BI144" i="4"/>
  <c r="BJ144" i="4"/>
  <c r="BM151" i="4"/>
  <c r="F160" i="5"/>
  <c r="BG136" i="4"/>
  <c r="BH136" i="4"/>
  <c r="BI136" i="4"/>
  <c r="BJ136" i="4"/>
  <c r="BM143" i="4"/>
  <c r="F152" i="5"/>
  <c r="BG191" i="4"/>
  <c r="BH191" i="4"/>
  <c r="BI191" i="4"/>
  <c r="BJ191" i="4"/>
  <c r="BM198" i="4"/>
  <c r="F207" i="5"/>
  <c r="BG132" i="4"/>
  <c r="BH132" i="4"/>
  <c r="BI132" i="4"/>
  <c r="BJ132" i="4"/>
  <c r="BM139" i="4"/>
  <c r="F148" i="5"/>
  <c r="BG96" i="4"/>
  <c r="BH96" i="4"/>
  <c r="BI96" i="4"/>
  <c r="BJ96" i="4"/>
  <c r="BM103" i="4"/>
  <c r="F112" i="5"/>
  <c r="BG195" i="4"/>
  <c r="BH195" i="4"/>
  <c r="BI195" i="4"/>
  <c r="BJ195" i="4"/>
  <c r="BM202" i="4"/>
  <c r="F211" i="5"/>
  <c r="G211" i="5" s="1"/>
  <c r="BG45" i="4"/>
  <c r="BH45" i="4"/>
  <c r="BI45" i="4"/>
  <c r="BJ45" i="4"/>
  <c r="BM52" i="4"/>
  <c r="F61" i="5"/>
  <c r="BG152" i="4"/>
  <c r="BH152" i="4"/>
  <c r="BI152" i="4"/>
  <c r="BJ152" i="4"/>
  <c r="BM159" i="4"/>
  <c r="F168" i="5"/>
  <c r="BG206" i="4"/>
  <c r="BH206" i="4"/>
  <c r="BI206" i="4"/>
  <c r="BJ206" i="4"/>
  <c r="BM213" i="4"/>
  <c r="F222" i="5"/>
  <c r="H222" i="5" s="1"/>
  <c r="BG72" i="4"/>
  <c r="BH72" i="4"/>
  <c r="BI72" i="4"/>
  <c r="BJ72" i="4"/>
  <c r="BM79" i="4"/>
  <c r="F88" i="5"/>
  <c r="BG102" i="4"/>
  <c r="BH102" i="4"/>
  <c r="BI102" i="4"/>
  <c r="BJ102" i="4"/>
  <c r="BM109" i="4"/>
  <c r="F118" i="5"/>
  <c r="BG101" i="4"/>
  <c r="BH101" i="4"/>
  <c r="BI101" i="4"/>
  <c r="BJ101" i="4"/>
  <c r="BM108" i="4"/>
  <c r="F117" i="5"/>
  <c r="BG103" i="4"/>
  <c r="BH103" i="4"/>
  <c r="BI103" i="4"/>
  <c r="BJ103" i="4"/>
  <c r="BM110" i="4"/>
  <c r="F119" i="5"/>
  <c r="G119" i="5" s="1"/>
  <c r="BG224" i="4"/>
  <c r="BH224" i="4"/>
  <c r="BI224" i="4"/>
  <c r="BJ224" i="4"/>
  <c r="BM231" i="4"/>
  <c r="F240" i="5"/>
  <c r="BG39" i="4"/>
  <c r="BH39" i="4"/>
  <c r="BI39" i="4"/>
  <c r="BJ39" i="4"/>
  <c r="BM46" i="4"/>
  <c r="F55" i="5"/>
  <c r="BG82" i="4"/>
  <c r="BH82" i="4"/>
  <c r="BI82" i="4"/>
  <c r="BJ82" i="4"/>
  <c r="BM89" i="4"/>
  <c r="F98" i="5"/>
  <c r="BG47" i="4"/>
  <c r="BH47" i="4"/>
  <c r="BI47" i="4"/>
  <c r="BJ47" i="4"/>
  <c r="BM54" i="4"/>
  <c r="F63" i="5"/>
  <c r="G63" i="5" s="1"/>
  <c r="BG141" i="4"/>
  <c r="BH141" i="4"/>
  <c r="BI141" i="4"/>
  <c r="BJ141" i="4"/>
  <c r="BM148" i="4"/>
  <c r="F157" i="5"/>
  <c r="G157" i="5" s="1"/>
  <c r="BG183" i="4"/>
  <c r="BH183" i="4"/>
  <c r="BI183" i="4"/>
  <c r="BJ183" i="4"/>
  <c r="BM190" i="4"/>
  <c r="F199" i="5"/>
  <c r="BG216" i="4"/>
  <c r="BH216" i="4"/>
  <c r="BI216" i="4"/>
  <c r="BJ216" i="4"/>
  <c r="BM223" i="4"/>
  <c r="F232" i="5"/>
  <c r="BG65" i="4"/>
  <c r="BH65" i="4"/>
  <c r="BI65" i="4"/>
  <c r="BJ65" i="4"/>
  <c r="BM72" i="4"/>
  <c r="F81" i="5"/>
  <c r="BG200" i="4"/>
  <c r="BH200" i="4"/>
  <c r="BI200" i="4"/>
  <c r="BJ200" i="4"/>
  <c r="BM207" i="4"/>
  <c r="F216" i="5"/>
  <c r="BG127" i="4"/>
  <c r="BH127" i="4"/>
  <c r="BI127" i="4"/>
  <c r="BJ127" i="4"/>
  <c r="BM134" i="4"/>
  <c r="F143" i="5"/>
  <c r="BG92" i="4"/>
  <c r="BH92" i="4"/>
  <c r="BI92" i="4"/>
  <c r="BJ92" i="4"/>
  <c r="BM99" i="4"/>
  <c r="F108" i="5"/>
  <c r="BG56" i="4"/>
  <c r="BH56" i="4"/>
  <c r="BI56" i="4"/>
  <c r="BJ56" i="4"/>
  <c r="BM63" i="4"/>
  <c r="F72" i="5"/>
  <c r="BG73" i="4"/>
  <c r="BH73" i="4"/>
  <c r="BI73" i="4"/>
  <c r="BJ73" i="4"/>
  <c r="BM80" i="4"/>
  <c r="F89" i="5"/>
  <c r="BG210" i="4"/>
  <c r="BH210" i="4"/>
  <c r="BI210" i="4"/>
  <c r="BJ210" i="4"/>
  <c r="BM217" i="4"/>
  <c r="F226" i="5"/>
  <c r="BG148" i="4"/>
  <c r="BH148" i="4"/>
  <c r="BI148" i="4"/>
  <c r="BJ148" i="4"/>
  <c r="BM155" i="4"/>
  <c r="F164" i="5"/>
  <c r="BG112" i="4"/>
  <c r="BH112" i="4"/>
  <c r="BI112" i="4"/>
  <c r="BJ112" i="4"/>
  <c r="BM119" i="4"/>
  <c r="F128" i="5"/>
  <c r="G128" i="5" s="1"/>
  <c r="BG199" i="4"/>
  <c r="BH199" i="4"/>
  <c r="BI199" i="4"/>
  <c r="BJ199" i="4"/>
  <c r="BM206" i="4"/>
  <c r="F215" i="5"/>
  <c r="H215" i="5" s="1"/>
  <c r="BG166" i="4"/>
  <c r="BH166" i="4"/>
  <c r="BI166" i="4"/>
  <c r="BJ166" i="4"/>
  <c r="BM173" i="4"/>
  <c r="F182" i="5"/>
  <c r="BG77" i="4"/>
  <c r="BH77" i="4"/>
  <c r="BI77" i="4"/>
  <c r="BJ77" i="4"/>
  <c r="BM84" i="4"/>
  <c r="F93" i="5"/>
  <c r="BG168" i="4"/>
  <c r="BH168" i="4"/>
  <c r="BI168" i="4"/>
  <c r="BJ168" i="4"/>
  <c r="BM175" i="4"/>
  <c r="F184" i="5"/>
  <c r="G184" i="5" s="1"/>
  <c r="BG178" i="4"/>
  <c r="BH178" i="4"/>
  <c r="BI178" i="4"/>
  <c r="BJ178" i="4"/>
  <c r="BM185" i="4"/>
  <c r="F194" i="5"/>
  <c r="BG43" i="4"/>
  <c r="BH43" i="4"/>
  <c r="BI43" i="4"/>
  <c r="BJ43" i="4"/>
  <c r="BM50" i="4"/>
  <c r="F59" i="5"/>
  <c r="BG79" i="4"/>
  <c r="BH79" i="4"/>
  <c r="BI79" i="4"/>
  <c r="BJ79" i="4"/>
  <c r="BM86" i="4"/>
  <c r="F95" i="5"/>
  <c r="BG68" i="4"/>
  <c r="BH68" i="4"/>
  <c r="BI68" i="4"/>
  <c r="BJ68" i="4"/>
  <c r="BM75" i="4"/>
  <c r="F84" i="5"/>
  <c r="H84" i="5" s="1"/>
  <c r="BG32" i="4"/>
  <c r="BH32" i="4"/>
  <c r="BI32" i="4"/>
  <c r="BJ32" i="4"/>
  <c r="BM39" i="4"/>
  <c r="F48" i="5"/>
  <c r="BG182" i="4"/>
  <c r="BH182" i="4"/>
  <c r="BI182" i="4"/>
  <c r="BJ182" i="4"/>
  <c r="BM189" i="4"/>
  <c r="F198" i="5"/>
  <c r="BG124" i="4"/>
  <c r="BH124" i="4"/>
  <c r="BI124" i="4"/>
  <c r="BJ124" i="4"/>
  <c r="BM131" i="4"/>
  <c r="F140" i="5"/>
  <c r="BG88" i="4"/>
  <c r="BH88" i="4"/>
  <c r="BI88" i="4"/>
  <c r="BJ88" i="4"/>
  <c r="BM95" i="4"/>
  <c r="F104" i="5"/>
  <c r="G104" i="5" s="1"/>
  <c r="BG91" i="4"/>
  <c r="BH91" i="4"/>
  <c r="BI91" i="4"/>
  <c r="BJ91" i="4"/>
  <c r="BM98" i="4"/>
  <c r="F107" i="5"/>
  <c r="BG157" i="4"/>
  <c r="BH157" i="4"/>
  <c r="BI157" i="4"/>
  <c r="BJ157" i="4"/>
  <c r="BM164" i="4"/>
  <c r="F173" i="5"/>
  <c r="BG108" i="4"/>
  <c r="BH108" i="4"/>
  <c r="BI108" i="4"/>
  <c r="BJ108" i="4"/>
  <c r="BM115" i="4"/>
  <c r="F124" i="5"/>
  <c r="BG67" i="4"/>
  <c r="BH67" i="4"/>
  <c r="BI67" i="4"/>
  <c r="BJ67" i="4"/>
  <c r="BM74" i="4"/>
  <c r="F83" i="5"/>
  <c r="H83" i="5" s="1"/>
  <c r="BG125" i="4"/>
  <c r="BH125" i="4"/>
  <c r="BI125" i="4"/>
  <c r="BJ125" i="4"/>
  <c r="BM132" i="4"/>
  <c r="F141" i="5"/>
  <c r="H141" i="5" s="1"/>
  <c r="BG192" i="4"/>
  <c r="BH192" i="4"/>
  <c r="BI192" i="4"/>
  <c r="BJ192" i="4"/>
  <c r="BM199" i="4"/>
  <c r="F208" i="5"/>
  <c r="BG21" i="4"/>
  <c r="BH21" i="4"/>
  <c r="BI21" i="4"/>
  <c r="BJ21" i="4"/>
  <c r="BM28" i="4"/>
  <c r="F37" i="5"/>
  <c r="BG151" i="4"/>
  <c r="BH151" i="4"/>
  <c r="BI151" i="4"/>
  <c r="BJ151" i="4"/>
  <c r="BM158" i="4"/>
  <c r="F167" i="5"/>
  <c r="G167" i="5" s="1"/>
  <c r="BG28" i="4"/>
  <c r="BH28" i="4"/>
  <c r="BI28" i="4"/>
  <c r="BJ28" i="4"/>
  <c r="BM35" i="4"/>
  <c r="F44" i="5"/>
  <c r="H44" i="5" s="1"/>
  <c r="BG22" i="4"/>
  <c r="BH22" i="4"/>
  <c r="BI22" i="4"/>
  <c r="BJ22" i="4"/>
  <c r="BM29" i="4"/>
  <c r="F38" i="5"/>
  <c r="BG139" i="4"/>
  <c r="BH139" i="4"/>
  <c r="BI139" i="4"/>
  <c r="BJ139" i="4"/>
  <c r="BM146" i="4"/>
  <c r="F155" i="5"/>
  <c r="BG111" i="4"/>
  <c r="BH111" i="4"/>
  <c r="BI111" i="4"/>
  <c r="BJ111" i="4"/>
  <c r="BM118" i="4"/>
  <c r="F127" i="5"/>
  <c r="G127" i="5" s="1"/>
  <c r="BG84" i="4"/>
  <c r="BH84" i="4"/>
  <c r="BI84" i="4"/>
  <c r="BJ84" i="4"/>
  <c r="BM91" i="4"/>
  <c r="F100" i="5"/>
  <c r="BG48" i="4"/>
  <c r="BH48" i="4"/>
  <c r="BI48" i="4"/>
  <c r="BJ48" i="4"/>
  <c r="BM55" i="4"/>
  <c r="F64" i="5"/>
  <c r="BG137" i="4"/>
  <c r="BH137" i="4"/>
  <c r="BI137" i="4"/>
  <c r="BJ137" i="4"/>
  <c r="BM144" i="4"/>
  <c r="F153" i="5"/>
  <c r="BG201" i="4"/>
  <c r="BH201" i="4"/>
  <c r="BI201" i="4"/>
  <c r="BJ201" i="4"/>
  <c r="BM208" i="4"/>
  <c r="F217" i="5"/>
  <c r="H217" i="5" s="1"/>
  <c r="BG140" i="4"/>
  <c r="BH140" i="4"/>
  <c r="BI140" i="4"/>
  <c r="BJ140" i="4"/>
  <c r="BM147" i="4"/>
  <c r="F156" i="5"/>
  <c r="H156" i="5" s="1"/>
  <c r="BG104" i="4"/>
  <c r="BH104" i="4"/>
  <c r="BI104" i="4"/>
  <c r="BJ104" i="4"/>
  <c r="BM111" i="4"/>
  <c r="F120" i="5"/>
  <c r="BG70" i="4"/>
  <c r="BH70" i="4"/>
  <c r="BI70" i="4"/>
  <c r="BJ70" i="4"/>
  <c r="BM77" i="4"/>
  <c r="F86" i="5"/>
  <c r="BG213" i="4"/>
  <c r="BH213" i="4"/>
  <c r="BI213" i="4"/>
  <c r="BJ213" i="4"/>
  <c r="BM220" i="4"/>
  <c r="F229" i="5"/>
  <c r="H229" i="5" s="1"/>
  <c r="BG165" i="4"/>
  <c r="BH165" i="4"/>
  <c r="BI165" i="4"/>
  <c r="BJ165" i="4"/>
  <c r="BM172" i="4"/>
  <c r="F181" i="5"/>
  <c r="BG154" i="4"/>
  <c r="BH154" i="4"/>
  <c r="BI154" i="4"/>
  <c r="BJ154" i="4"/>
  <c r="BM161" i="4"/>
  <c r="F170" i="5"/>
  <c r="BG167" i="4"/>
  <c r="BH167" i="4"/>
  <c r="BI167" i="4"/>
  <c r="BJ167" i="4"/>
  <c r="BM174" i="4"/>
  <c r="F183" i="5"/>
  <c r="BG63" i="4"/>
  <c r="BH63" i="4"/>
  <c r="BI63" i="4"/>
  <c r="BJ63" i="4"/>
  <c r="BM70" i="4"/>
  <c r="F79" i="5"/>
  <c r="H79" i="5" s="1"/>
  <c r="BG60" i="4"/>
  <c r="BH60" i="4"/>
  <c r="BI60" i="4"/>
  <c r="BJ60" i="4"/>
  <c r="BM67" i="4"/>
  <c r="F76" i="5"/>
  <c r="BG24" i="4"/>
  <c r="BH24" i="4"/>
  <c r="BI24" i="4"/>
  <c r="BJ24" i="4"/>
  <c r="BM31" i="4"/>
  <c r="F40" i="5"/>
  <c r="BG75" i="4"/>
  <c r="BH75" i="4"/>
  <c r="BI75" i="4"/>
  <c r="BJ75" i="4"/>
  <c r="BM82" i="4"/>
  <c r="F91" i="5"/>
  <c r="BG100" i="4"/>
  <c r="BH100" i="4"/>
  <c r="BI100" i="4"/>
  <c r="BJ100" i="4"/>
  <c r="BM107" i="4"/>
  <c r="F116" i="5"/>
  <c r="BG50" i="4"/>
  <c r="BH50" i="4"/>
  <c r="BI50" i="4"/>
  <c r="BJ50" i="4"/>
  <c r="BM57" i="4"/>
  <c r="F66" i="5"/>
  <c r="BG106" i="4"/>
  <c r="BH106" i="4"/>
  <c r="BI106" i="4"/>
  <c r="BJ106" i="4"/>
  <c r="BM113" i="4"/>
  <c r="F122" i="5"/>
  <c r="BG162" i="4"/>
  <c r="BH162" i="4"/>
  <c r="BI162" i="4"/>
  <c r="BJ162" i="4"/>
  <c r="BM169" i="4"/>
  <c r="F178" i="5"/>
  <c r="BG142" i="4"/>
  <c r="BH142" i="4"/>
  <c r="BI142" i="4"/>
  <c r="BJ142" i="4"/>
  <c r="BM149" i="4"/>
  <c r="F158" i="5"/>
  <c r="BG138" i="4"/>
  <c r="BH138" i="4"/>
  <c r="BI138" i="4"/>
  <c r="BJ138" i="4"/>
  <c r="BM145" i="4"/>
  <c r="F154" i="5"/>
  <c r="BG66" i="4"/>
  <c r="BH66" i="4"/>
  <c r="BI66" i="4"/>
  <c r="BJ66" i="4"/>
  <c r="BM73" i="4"/>
  <c r="F82" i="5"/>
  <c r="BG226" i="4"/>
  <c r="BH226" i="4"/>
  <c r="BI226" i="4"/>
  <c r="BJ226" i="4"/>
  <c r="BM233" i="4"/>
  <c r="F242" i="5"/>
  <c r="BG164" i="4"/>
  <c r="BH164" i="4"/>
  <c r="BI164" i="4"/>
  <c r="BJ164" i="4"/>
  <c r="BM171" i="4"/>
  <c r="F180" i="5"/>
  <c r="G180" i="5" s="1"/>
  <c r="BG128" i="4"/>
  <c r="BH128" i="4"/>
  <c r="BI128" i="4"/>
  <c r="BJ128" i="4"/>
  <c r="BM135" i="4"/>
  <c r="F144" i="5"/>
  <c r="BG185" i="4"/>
  <c r="BH185" i="4"/>
  <c r="BI185" i="4"/>
  <c r="BJ185" i="4"/>
  <c r="BM192" i="4"/>
  <c r="F201" i="5"/>
  <c r="BG163" i="4"/>
  <c r="BH163" i="4"/>
  <c r="BI163" i="4"/>
  <c r="BJ163" i="4"/>
  <c r="BM170" i="4"/>
  <c r="F179" i="5"/>
  <c r="BG114" i="4"/>
  <c r="BH114" i="4"/>
  <c r="BI114" i="4"/>
  <c r="BJ114" i="4"/>
  <c r="BM121" i="4"/>
  <c r="F130" i="5"/>
  <c r="BG134" i="4"/>
  <c r="BH134" i="4"/>
  <c r="BI134" i="4"/>
  <c r="BJ134" i="4"/>
  <c r="BM141" i="4"/>
  <c r="F150" i="5"/>
  <c r="BG187" i="4"/>
  <c r="BH187" i="4"/>
  <c r="BI187" i="4"/>
  <c r="BJ187" i="4"/>
  <c r="BM194" i="4"/>
  <c r="F203" i="5"/>
  <c r="BG23" i="4"/>
  <c r="BH23" i="4"/>
  <c r="BI23" i="4"/>
  <c r="BJ23" i="4"/>
  <c r="BM30" i="4"/>
  <c r="F39" i="5"/>
  <c r="BG170" i="4"/>
  <c r="BH170" i="4"/>
  <c r="BI170" i="4"/>
  <c r="BJ170" i="4"/>
  <c r="BM177" i="4"/>
  <c r="F186" i="5"/>
  <c r="BG175" i="4"/>
  <c r="BH175" i="4"/>
  <c r="BI175" i="4"/>
  <c r="BJ175" i="4"/>
  <c r="BM182" i="4"/>
  <c r="F191" i="5"/>
  <c r="BG215" i="4"/>
  <c r="BH215" i="4"/>
  <c r="BI215" i="4"/>
  <c r="BJ215" i="4"/>
  <c r="BM222" i="4"/>
  <c r="F231" i="5"/>
  <c r="BG95" i="4"/>
  <c r="BH95" i="4"/>
  <c r="BI95" i="4"/>
  <c r="BJ95" i="4"/>
  <c r="BM102" i="4"/>
  <c r="F111" i="5"/>
  <c r="BG76" i="4"/>
  <c r="BH76" i="4"/>
  <c r="BI76" i="4"/>
  <c r="BJ76" i="4"/>
  <c r="BM83" i="4"/>
  <c r="F92" i="5"/>
  <c r="G92" i="5" s="1"/>
  <c r="BG40" i="4"/>
  <c r="BH40" i="4"/>
  <c r="BI40" i="4"/>
  <c r="BJ40" i="4"/>
  <c r="BM47" i="4"/>
  <c r="F56" i="5"/>
  <c r="BG31" i="4"/>
  <c r="BH31" i="4"/>
  <c r="BI31" i="4"/>
  <c r="BJ31" i="4"/>
  <c r="BM38" i="4"/>
  <c r="F47" i="5"/>
  <c r="BG135" i="4"/>
  <c r="BH135" i="4"/>
  <c r="BI135" i="4"/>
  <c r="BJ135" i="4"/>
  <c r="BM142" i="4"/>
  <c r="F151" i="5"/>
  <c r="BG225" i="4"/>
  <c r="BH225" i="4"/>
  <c r="BI225" i="4"/>
  <c r="BJ225" i="4"/>
  <c r="BM232" i="4"/>
  <c r="F241" i="5"/>
  <c r="G241" i="5" s="1"/>
  <c r="BG90" i="4"/>
  <c r="BH90" i="4"/>
  <c r="BI90" i="4"/>
  <c r="BJ90" i="4"/>
  <c r="BM97" i="4"/>
  <c r="F106" i="5"/>
  <c r="G106" i="5" s="1"/>
  <c r="BG118" i="4"/>
  <c r="BH118" i="4"/>
  <c r="BI118" i="4"/>
  <c r="BJ118" i="4"/>
  <c r="BM125" i="4"/>
  <c r="F134" i="5"/>
  <c r="BG86" i="4"/>
  <c r="BH86" i="4"/>
  <c r="BI86" i="4"/>
  <c r="BJ86" i="4"/>
  <c r="BM93" i="4"/>
  <c r="F102" i="5"/>
  <c r="BG146" i="4"/>
  <c r="BH146" i="4"/>
  <c r="BI146" i="4"/>
  <c r="BJ146" i="4"/>
  <c r="BM153" i="4"/>
  <c r="F162" i="5"/>
  <c r="H162" i="5" s="1"/>
  <c r="BG107" i="4"/>
  <c r="BH107" i="4"/>
  <c r="BI107" i="4"/>
  <c r="BJ107" i="4"/>
  <c r="BM114" i="4"/>
  <c r="F123" i="5"/>
  <c r="BG223" i="4"/>
  <c r="BH223" i="4"/>
  <c r="BI223" i="4"/>
  <c r="BJ223" i="4"/>
  <c r="BM230" i="4"/>
  <c r="F239" i="5"/>
  <c r="BA41" i="4"/>
  <c r="BM27" i="4"/>
  <c r="F36" i="5"/>
  <c r="E186" i="5"/>
  <c r="G186" i="5" s="1"/>
  <c r="F24" i="5"/>
  <c r="E24" i="5"/>
  <c r="E227" i="5"/>
  <c r="F35" i="5"/>
  <c r="E35" i="5"/>
  <c r="E208" i="5"/>
  <c r="E144" i="5"/>
  <c r="E80" i="5"/>
  <c r="H80" i="5" s="1"/>
  <c r="F255" i="5"/>
  <c r="E255" i="5"/>
  <c r="E198" i="5"/>
  <c r="E110" i="5"/>
  <c r="E46" i="5"/>
  <c r="E39" i="5"/>
  <c r="E245" i="5"/>
  <c r="G245" i="5" s="1"/>
  <c r="E181" i="5"/>
  <c r="E117" i="5"/>
  <c r="E53" i="5"/>
  <c r="E135" i="5"/>
  <c r="E228" i="5"/>
  <c r="E164" i="5"/>
  <c r="E100" i="5"/>
  <c r="H100" i="5" s="1"/>
  <c r="E36" i="5"/>
  <c r="F259" i="5"/>
  <c r="H259" i="5" s="1"/>
  <c r="E259" i="5"/>
  <c r="E83" i="5"/>
  <c r="E226" i="5"/>
  <c r="E162" i="5"/>
  <c r="E98" i="5"/>
  <c r="F34" i="5"/>
  <c r="E34" i="5"/>
  <c r="E47" i="5"/>
  <c r="H47" i="5" s="1"/>
  <c r="E91" i="5"/>
  <c r="E233" i="5"/>
  <c r="E169" i="5"/>
  <c r="E105" i="5"/>
  <c r="E41" i="5"/>
  <c r="E60" i="5"/>
  <c r="E152" i="5"/>
  <c r="E239" i="5"/>
  <c r="G239" i="5" s="1"/>
  <c r="E211" i="5"/>
  <c r="F264" i="5"/>
  <c r="E264" i="5"/>
  <c r="E200" i="5"/>
  <c r="E136" i="5"/>
  <c r="E72" i="5"/>
  <c r="G72" i="5" s="1"/>
  <c r="E207" i="5"/>
  <c r="E190" i="5"/>
  <c r="E102" i="5"/>
  <c r="E38" i="5"/>
  <c r="F262" i="5"/>
  <c r="E262" i="5"/>
  <c r="E237" i="5"/>
  <c r="E173" i="5"/>
  <c r="G173" i="5" s="1"/>
  <c r="E109" i="5"/>
  <c r="E45" i="5"/>
  <c r="H45" i="5" s="1"/>
  <c r="E95" i="5"/>
  <c r="E220" i="5"/>
  <c r="E156" i="5"/>
  <c r="E92" i="5"/>
  <c r="F28" i="5"/>
  <c r="E28" i="5"/>
  <c r="G28" i="5" s="1"/>
  <c r="E235" i="5"/>
  <c r="E59" i="5"/>
  <c r="H59" i="5" s="1"/>
  <c r="E218" i="5"/>
  <c r="E154" i="5"/>
  <c r="E90" i="5"/>
  <c r="F26" i="5"/>
  <c r="E26" i="5"/>
  <c r="E238" i="5"/>
  <c r="G238" i="5" s="1"/>
  <c r="E67" i="5"/>
  <c r="H67" i="5" s="1"/>
  <c r="E225" i="5"/>
  <c r="H225" i="5" s="1"/>
  <c r="E161" i="5"/>
  <c r="E97" i="5"/>
  <c r="E33" i="5"/>
  <c r="F33" i="5"/>
  <c r="E230" i="5"/>
  <c r="E88" i="5"/>
  <c r="E125" i="5"/>
  <c r="E191" i="5"/>
  <c r="E187" i="5"/>
  <c r="F256" i="5"/>
  <c r="E256" i="5"/>
  <c r="E192" i="5"/>
  <c r="E128" i="5"/>
  <c r="E64" i="5"/>
  <c r="E159" i="5"/>
  <c r="E174" i="5"/>
  <c r="G174" i="5" s="1"/>
  <c r="E94" i="5"/>
  <c r="F30" i="5"/>
  <c r="E30" i="5"/>
  <c r="E222" i="5"/>
  <c r="E229" i="5"/>
  <c r="E165" i="5"/>
  <c r="E101" i="5"/>
  <c r="E37" i="5"/>
  <c r="G37" i="5" s="1"/>
  <c r="E63" i="5"/>
  <c r="E212" i="5"/>
  <c r="E148" i="5"/>
  <c r="E84" i="5"/>
  <c r="F20" i="5"/>
  <c r="E20" i="5"/>
  <c r="E219" i="5"/>
  <c r="G219" i="5" s="1"/>
  <c r="F19" i="5"/>
  <c r="H19" i="5" s="1"/>
  <c r="E19" i="5"/>
  <c r="E210" i="5"/>
  <c r="E146" i="5"/>
  <c r="E82" i="5"/>
  <c r="F18" i="5"/>
  <c r="E18" i="5"/>
  <c r="F251" i="5"/>
  <c r="H251" i="5" s="1"/>
  <c r="E251" i="5"/>
  <c r="E43" i="5"/>
  <c r="E217" i="5"/>
  <c r="E153" i="5"/>
  <c r="E89" i="5"/>
  <c r="F25" i="5"/>
  <c r="E25" i="5"/>
  <c r="H25" i="5" s="1"/>
  <c r="E99" i="5"/>
  <c r="E232" i="5"/>
  <c r="G232" i="5" s="1"/>
  <c r="E168" i="5"/>
  <c r="E104" i="5"/>
  <c r="E40" i="5"/>
  <c r="E55" i="5"/>
  <c r="E142" i="5"/>
  <c r="E70" i="5"/>
  <c r="E199" i="5"/>
  <c r="E134" i="5"/>
  <c r="G134" i="5" s="1"/>
  <c r="E205" i="5"/>
  <c r="E141" i="5"/>
  <c r="E77" i="5"/>
  <c r="E252" i="5"/>
  <c r="F252" i="5"/>
  <c r="E124" i="5"/>
  <c r="E147" i="5"/>
  <c r="G147" i="5" s="1"/>
  <c r="E122" i="5"/>
  <c r="H122" i="5" s="1"/>
  <c r="E151" i="5"/>
  <c r="E257" i="5"/>
  <c r="F257" i="5"/>
  <c r="E129" i="5"/>
  <c r="E75" i="5"/>
  <c r="E160" i="5"/>
  <c r="H160" i="5" s="1"/>
  <c r="E32" i="5"/>
  <c r="F32" i="5"/>
  <c r="E126" i="5"/>
  <c r="E143" i="5"/>
  <c r="E197" i="5"/>
  <c r="E69" i="5"/>
  <c r="E244" i="5"/>
  <c r="E116" i="5"/>
  <c r="G116" i="5" s="1"/>
  <c r="F23" i="5"/>
  <c r="E23" i="5"/>
  <c r="E242" i="5"/>
  <c r="E114" i="5"/>
  <c r="E127" i="5"/>
  <c r="E185" i="5"/>
  <c r="E57" i="5"/>
  <c r="E51" i="5"/>
  <c r="G51" i="5" s="1"/>
  <c r="E214" i="5"/>
  <c r="E54" i="5"/>
  <c r="H54" i="5" s="1"/>
  <c r="E253" i="5"/>
  <c r="F253" i="5"/>
  <c r="E61" i="5"/>
  <c r="E236" i="5"/>
  <c r="E108" i="5"/>
  <c r="F254" i="5"/>
  <c r="E254" i="5"/>
  <c r="E234" i="5"/>
  <c r="E106" i="5"/>
  <c r="E87" i="5"/>
  <c r="E241" i="5"/>
  <c r="E113" i="5"/>
  <c r="E111" i="5"/>
  <c r="E155" i="5"/>
  <c r="F248" i="5"/>
  <c r="E248" i="5"/>
  <c r="E184" i="5"/>
  <c r="E120" i="5"/>
  <c r="E56" i="5"/>
  <c r="E119" i="5"/>
  <c r="E166" i="5"/>
  <c r="E86" i="5"/>
  <c r="H86" i="5" s="1"/>
  <c r="E22" i="5"/>
  <c r="F22" i="5"/>
  <c r="E206" i="5"/>
  <c r="E221" i="5"/>
  <c r="E157" i="5"/>
  <c r="E93" i="5"/>
  <c r="F29" i="5"/>
  <c r="E29" i="5"/>
  <c r="H29" i="5" s="1"/>
  <c r="E158" i="5"/>
  <c r="H158" i="5" s="1"/>
  <c r="E204" i="5"/>
  <c r="H204" i="5" s="1"/>
  <c r="E140" i="5"/>
  <c r="E76" i="5"/>
  <c r="E223" i="5"/>
  <c r="E195" i="5"/>
  <c r="E266" i="5"/>
  <c r="F266" i="5"/>
  <c r="H266" i="5" s="1"/>
  <c r="E202" i="5"/>
  <c r="E138" i="5"/>
  <c r="G138" i="5" s="1"/>
  <c r="E74" i="5"/>
  <c r="E231" i="5"/>
  <c r="E203" i="5"/>
  <c r="F27" i="5"/>
  <c r="E27" i="5"/>
  <c r="E209" i="5"/>
  <c r="E145" i="5"/>
  <c r="E81" i="5"/>
  <c r="H81" i="5" s="1"/>
  <c r="F247" i="5"/>
  <c r="E247" i="5"/>
  <c r="E188" i="5"/>
  <c r="E103" i="5"/>
  <c r="E250" i="5"/>
  <c r="F250" i="5"/>
  <c r="E58" i="5"/>
  <c r="G58" i="5" s="1"/>
  <c r="E163" i="5"/>
  <c r="E193" i="5"/>
  <c r="E65" i="5"/>
  <c r="E224" i="5"/>
  <c r="E96" i="5"/>
  <c r="E246" i="5"/>
  <c r="F246" i="5"/>
  <c r="G246" i="5" s="1"/>
  <c r="E62" i="5"/>
  <c r="F261" i="5"/>
  <c r="H261" i="5" s="1"/>
  <c r="E261" i="5"/>
  <c r="E133" i="5"/>
  <c r="E215" i="5"/>
  <c r="E180" i="5"/>
  <c r="E52" i="5"/>
  <c r="E123" i="5"/>
  <c r="H123" i="5" s="1"/>
  <c r="E178" i="5"/>
  <c r="E50" i="5"/>
  <c r="H50" i="5" s="1"/>
  <c r="E139" i="5"/>
  <c r="F249" i="5"/>
  <c r="E249" i="5"/>
  <c r="E121" i="5"/>
  <c r="E243" i="5"/>
  <c r="E216" i="5"/>
  <c r="E118" i="5"/>
  <c r="E71" i="5"/>
  <c r="G71" i="5" s="1"/>
  <c r="E189" i="5"/>
  <c r="E167" i="5"/>
  <c r="E172" i="5"/>
  <c r="E44" i="5"/>
  <c r="E107" i="5"/>
  <c r="E170" i="5"/>
  <c r="E42" i="5"/>
  <c r="H42" i="5" s="1"/>
  <c r="E115" i="5"/>
  <c r="E177" i="5"/>
  <c r="E49" i="5"/>
  <c r="F31" i="5"/>
  <c r="E31" i="5"/>
  <c r="E131" i="5"/>
  <c r="E240" i="5"/>
  <c r="H240" i="5" s="1"/>
  <c r="E176" i="5"/>
  <c r="H176" i="5" s="1"/>
  <c r="E112" i="5"/>
  <c r="G112" i="5" s="1"/>
  <c r="E48" i="5"/>
  <c r="E79" i="5"/>
  <c r="E150" i="5"/>
  <c r="E78" i="5"/>
  <c r="F263" i="5"/>
  <c r="E263" i="5"/>
  <c r="H263" i="5" s="1"/>
  <c r="E182" i="5"/>
  <c r="E213" i="5"/>
  <c r="H213" i="5" s="1"/>
  <c r="E149" i="5"/>
  <c r="E85" i="5"/>
  <c r="E21" i="5"/>
  <c r="F21" i="5"/>
  <c r="F260" i="5"/>
  <c r="E260" i="5"/>
  <c r="E196" i="5"/>
  <c r="E132" i="5"/>
  <c r="H132" i="5" s="1"/>
  <c r="E68" i="5"/>
  <c r="E175" i="5"/>
  <c r="E171" i="5"/>
  <c r="F258" i="5"/>
  <c r="E258" i="5"/>
  <c r="E194" i="5"/>
  <c r="G194" i="5" s="1"/>
  <c r="E130" i="5"/>
  <c r="E66" i="5"/>
  <c r="E183" i="5"/>
  <c r="E179" i="5"/>
  <c r="F265" i="5"/>
  <c r="E265" i="5"/>
  <c r="E201" i="5"/>
  <c r="E137" i="5"/>
  <c r="E73" i="5"/>
  <c r="F17" i="5"/>
  <c r="H17" i="5" s="1"/>
  <c r="E17" i="5"/>
  <c r="F16" i="5"/>
  <c r="E16" i="5"/>
  <c r="H258" i="5"/>
  <c r="G258" i="5"/>
  <c r="G103" i="5"/>
  <c r="H103" i="5"/>
  <c r="H138" i="5"/>
  <c r="H185" i="5"/>
  <c r="G185" i="5"/>
  <c r="H172" i="5"/>
  <c r="G172" i="5"/>
  <c r="G231" i="5"/>
  <c r="H231" i="5"/>
  <c r="H77" i="5"/>
  <c r="G77" i="5"/>
  <c r="G136" i="5"/>
  <c r="H136" i="5"/>
  <c r="H164" i="5"/>
  <c r="G164" i="5"/>
  <c r="H179" i="5"/>
  <c r="G179" i="5"/>
  <c r="H33" i="5"/>
  <c r="G33" i="5"/>
  <c r="H105" i="5"/>
  <c r="G105" i="5"/>
  <c r="G30" i="5"/>
  <c r="H30" i="5"/>
  <c r="G151" i="5"/>
  <c r="H151" i="5"/>
  <c r="E148" i="6" s="1"/>
  <c r="F148" i="6" s="1"/>
  <c r="G165" i="5"/>
  <c r="G255" i="5"/>
  <c r="H255" i="5"/>
  <c r="H140" i="5"/>
  <c r="G140" i="5"/>
  <c r="E137" i="6" s="1"/>
  <c r="F137" i="6" s="1"/>
  <c r="H241" i="5"/>
  <c r="H128" i="5"/>
  <c r="H154" i="5"/>
  <c r="G154" i="5"/>
  <c r="H180" i="5"/>
  <c r="H65" i="5"/>
  <c r="G65" i="5"/>
  <c r="E62" i="6" s="1"/>
  <c r="F62" i="6" s="1"/>
  <c r="H27" i="5"/>
  <c r="G27" i="5"/>
  <c r="G223" i="5"/>
  <c r="E220" i="6" s="1"/>
  <c r="F220" i="6" s="1"/>
  <c r="H223" i="5"/>
  <c r="H108" i="5"/>
  <c r="G108" i="5"/>
  <c r="E105" i="6" s="1"/>
  <c r="F105" i="6" s="1"/>
  <c r="H242" i="5"/>
  <c r="E239" i="6" s="1"/>
  <c r="F239" i="6" s="1"/>
  <c r="G242" i="5"/>
  <c r="H43" i="5"/>
  <c r="H148" i="5"/>
  <c r="G148" i="5"/>
  <c r="E145" i="6" s="1"/>
  <c r="F145" i="6" s="1"/>
  <c r="G192" i="5"/>
  <c r="H192" i="5"/>
  <c r="G38" i="5"/>
  <c r="H38" i="5"/>
  <c r="G24" i="5"/>
  <c r="E21" i="6" s="1"/>
  <c r="F21" i="6" s="1"/>
  <c r="H24" i="5"/>
  <c r="H68" i="5"/>
  <c r="G68" i="5"/>
  <c r="H201" i="5"/>
  <c r="G201" i="5"/>
  <c r="H171" i="5"/>
  <c r="E168" i="6" s="1"/>
  <c r="F168" i="6" s="1"/>
  <c r="G171" i="5"/>
  <c r="H49" i="5"/>
  <c r="G261" i="5"/>
  <c r="E258" i="6" s="1"/>
  <c r="F258" i="6" s="1"/>
  <c r="H221" i="5"/>
  <c r="G221" i="5"/>
  <c r="G111" i="5"/>
  <c r="H111" i="5"/>
  <c r="H253" i="5"/>
  <c r="G253" i="5"/>
  <c r="E250" i="6" s="1"/>
  <c r="F250" i="6" s="1"/>
  <c r="G143" i="5"/>
  <c r="E140" i="6" s="1"/>
  <c r="F140" i="6" s="1"/>
  <c r="H143" i="5"/>
  <c r="H129" i="5"/>
  <c r="G129" i="5"/>
  <c r="E126" i="6" s="1"/>
  <c r="F126" i="6" s="1"/>
  <c r="H82" i="5"/>
  <c r="G82" i="5"/>
  <c r="E79" i="6" s="1"/>
  <c r="F79" i="6" s="1"/>
  <c r="H210" i="5"/>
  <c r="E207" i="6" s="1"/>
  <c r="G210" i="5"/>
  <c r="G94" i="5"/>
  <c r="H94" i="5"/>
  <c r="G97" i="5"/>
  <c r="H28" i="5"/>
  <c r="E25" i="6" s="1"/>
  <c r="F25" i="6" s="1"/>
  <c r="G200" i="5"/>
  <c r="H200" i="5"/>
  <c r="H169" i="5"/>
  <c r="G169" i="5"/>
  <c r="H98" i="5"/>
  <c r="G98" i="5"/>
  <c r="G83" i="5"/>
  <c r="E80" i="6" s="1"/>
  <c r="F80" i="6" s="1"/>
  <c r="H228" i="5"/>
  <c r="G228" i="5"/>
  <c r="G80" i="5"/>
  <c r="E77" i="6" s="1"/>
  <c r="F77" i="6" s="1"/>
  <c r="G81" i="5"/>
  <c r="E78" i="6" s="1"/>
  <c r="F78" i="6" s="1"/>
  <c r="G225" i="5"/>
  <c r="E222" i="6" s="1"/>
  <c r="F222" i="6" s="1"/>
  <c r="G183" i="5"/>
  <c r="H183" i="5"/>
  <c r="E180" i="6" s="1"/>
  <c r="F180" i="6" s="1"/>
  <c r="G263" i="5"/>
  <c r="E260" i="6" s="1"/>
  <c r="F260" i="6" s="1"/>
  <c r="H121" i="5"/>
  <c r="G121" i="5"/>
  <c r="E118" i="6" s="1"/>
  <c r="F118" i="6" s="1"/>
  <c r="H93" i="5"/>
  <c r="G93" i="5"/>
  <c r="G55" i="5"/>
  <c r="H55" i="5"/>
  <c r="E52" i="6" s="1"/>
  <c r="F52" i="6" s="1"/>
  <c r="H153" i="5"/>
  <c r="E150" i="6" s="1"/>
  <c r="F150" i="6" s="1"/>
  <c r="G153" i="5"/>
  <c r="H218" i="5"/>
  <c r="E215" i="6" s="1"/>
  <c r="F215" i="6" s="1"/>
  <c r="G218" i="5"/>
  <c r="G102" i="5"/>
  <c r="H102" i="5"/>
  <c r="E99" i="6" s="1"/>
  <c r="F99" i="6" s="1"/>
  <c r="H239" i="5"/>
  <c r="G47" i="5"/>
  <c r="E44" i="6" s="1"/>
  <c r="F44" i="6" s="1"/>
  <c r="H35" i="5"/>
  <c r="G35" i="5"/>
  <c r="E32" i="6" s="1"/>
  <c r="F32" i="6" s="1"/>
  <c r="H37" i="5"/>
  <c r="G79" i="5"/>
  <c r="E76" i="6" s="1"/>
  <c r="F76" i="6" s="1"/>
  <c r="H203" i="5"/>
  <c r="G203" i="5"/>
  <c r="E200" i="6" s="1"/>
  <c r="F200" i="6" s="1"/>
  <c r="H74" i="5"/>
  <c r="G74" i="5"/>
  <c r="G206" i="5"/>
  <c r="H206" i="5"/>
  <c r="H57" i="5"/>
  <c r="G57" i="5"/>
  <c r="E54" i="6" s="1"/>
  <c r="F54" i="6" s="1"/>
  <c r="H205" i="5"/>
  <c r="G205" i="5"/>
  <c r="G168" i="5"/>
  <c r="H168" i="5"/>
  <c r="H212" i="5"/>
  <c r="G212" i="5"/>
  <c r="E209" i="6" s="1"/>
  <c r="F209" i="6" s="1"/>
  <c r="G222" i="5"/>
  <c r="E219" i="6" s="1"/>
  <c r="F219" i="6" s="1"/>
  <c r="G256" i="5"/>
  <c r="E253" i="6" s="1"/>
  <c r="F253" i="6" s="1"/>
  <c r="H256" i="5"/>
  <c r="G59" i="5"/>
  <c r="E56" i="6" s="1"/>
  <c r="F56" i="6" s="1"/>
  <c r="H41" i="5"/>
  <c r="G41" i="5"/>
  <c r="G135" i="5"/>
  <c r="E132" i="6" s="1"/>
  <c r="F132" i="6" s="1"/>
  <c r="H135" i="5"/>
  <c r="H117" i="5"/>
  <c r="E114" i="6" s="1"/>
  <c r="F114" i="6" s="1"/>
  <c r="G117" i="5"/>
  <c r="G198" i="5"/>
  <c r="H198" i="5"/>
  <c r="H265" i="5"/>
  <c r="G265" i="5"/>
  <c r="E262" i="6" s="1"/>
  <c r="F262" i="6" s="1"/>
  <c r="G175" i="5"/>
  <c r="H21" i="5"/>
  <c r="G21" i="5"/>
  <c r="G44" i="5"/>
  <c r="E41" i="6" s="1"/>
  <c r="F41" i="6" s="1"/>
  <c r="H189" i="5"/>
  <c r="H52" i="5"/>
  <c r="G52" i="5"/>
  <c r="E49" i="6" s="1"/>
  <c r="F49" i="6" s="1"/>
  <c r="G247" i="5"/>
  <c r="H247" i="5"/>
  <c r="G266" i="5"/>
  <c r="H113" i="5"/>
  <c r="E110" i="6" s="1"/>
  <c r="F110" i="6" s="1"/>
  <c r="G113" i="5"/>
  <c r="H61" i="5"/>
  <c r="G61" i="5"/>
  <c r="E58" i="6" s="1"/>
  <c r="F58" i="6" s="1"/>
  <c r="H114" i="5"/>
  <c r="G114" i="5"/>
  <c r="G126" i="5"/>
  <c r="E123" i="6" s="1"/>
  <c r="F123" i="6" s="1"/>
  <c r="H126" i="5"/>
  <c r="H257" i="5"/>
  <c r="G257" i="5"/>
  <c r="H252" i="5"/>
  <c r="G252" i="5"/>
  <c r="H63" i="5"/>
  <c r="G161" i="5"/>
  <c r="H238" i="5"/>
  <c r="H92" i="5"/>
  <c r="G262" i="5"/>
  <c r="H262" i="5"/>
  <c r="G264" i="5"/>
  <c r="H264" i="5"/>
  <c r="H233" i="5"/>
  <c r="G233" i="5"/>
  <c r="G259" i="5"/>
  <c r="H197" i="5"/>
  <c r="G197" i="5"/>
  <c r="H26" i="5"/>
  <c r="G26" i="5"/>
  <c r="E23" i="6" s="1"/>
  <c r="F23" i="6" s="1"/>
  <c r="H91" i="5"/>
  <c r="G91" i="5"/>
  <c r="H226" i="5"/>
  <c r="G226" i="5"/>
  <c r="G31" i="5"/>
  <c r="H31" i="5"/>
  <c r="H249" i="5"/>
  <c r="G249" i="5"/>
  <c r="G209" i="5"/>
  <c r="H195" i="5"/>
  <c r="G195" i="5"/>
  <c r="E192" i="6" s="1"/>
  <c r="F192" i="6" s="1"/>
  <c r="G120" i="5"/>
  <c r="H120" i="5"/>
  <c r="G40" i="5"/>
  <c r="H40" i="5"/>
  <c r="G95" i="5"/>
  <c r="H95" i="5"/>
  <c r="G46" i="5"/>
  <c r="H46" i="5"/>
  <c r="E43" i="6" s="1"/>
  <c r="F43" i="6" s="1"/>
  <c r="H186" i="5"/>
  <c r="H16" i="5"/>
  <c r="G16" i="5"/>
  <c r="E254" i="6"/>
  <c r="F254" i="6" s="1"/>
  <c r="E255" i="6"/>
  <c r="F255" i="6" s="1"/>
  <c r="E249" i="6"/>
  <c r="F249" i="6" s="1"/>
  <c r="E259" i="6"/>
  <c r="F259" i="6" s="1"/>
  <c r="E252" i="6"/>
  <c r="F252" i="6"/>
  <c r="E198" i="6"/>
  <c r="F198" i="6" s="1"/>
  <c r="E176" i="6"/>
  <c r="F176" i="6" s="1"/>
  <c r="E182" i="6"/>
  <c r="F182" i="6" s="1"/>
  <c r="E65" i="6"/>
  <c r="F65" i="6" s="1"/>
  <c r="E225" i="6"/>
  <c r="F225" i="6"/>
  <c r="E246" i="6"/>
  <c r="F246" i="6" s="1"/>
  <c r="E38" i="6"/>
  <c r="F38" i="6"/>
  <c r="E261" i="6"/>
  <c r="F261" i="6" s="1"/>
  <c r="E13" i="6"/>
  <c r="F13" i="6" s="1"/>
  <c r="E117" i="6"/>
  <c r="F117" i="6"/>
  <c r="E218" i="6"/>
  <c r="F218" i="6" s="1"/>
  <c r="F207" i="6"/>
  <c r="E92" i="6"/>
  <c r="F92" i="6"/>
  <c r="E133" i="6"/>
  <c r="F133" i="6" s="1"/>
  <c r="E169" i="6"/>
  <c r="F169" i="6" s="1"/>
  <c r="E195" i="6"/>
  <c r="F195" i="6"/>
  <c r="E194" i="6"/>
  <c r="F194" i="6" s="1"/>
  <c r="E165" i="6"/>
  <c r="F165" i="6" s="1"/>
  <c r="E24" i="6"/>
  <c r="F24" i="6" s="1"/>
  <c r="E108" i="6"/>
  <c r="F108" i="6" s="1"/>
  <c r="E197" i="6"/>
  <c r="F197" i="6" s="1"/>
  <c r="E18" i="6"/>
  <c r="F18" i="6" s="1"/>
  <c r="E223" i="6"/>
  <c r="F223" i="6" s="1"/>
  <c r="E228" i="6"/>
  <c r="F228" i="6" s="1"/>
  <c r="E71" i="6"/>
  <c r="F71" i="6" s="1"/>
  <c r="E203" i="6"/>
  <c r="F203" i="6" s="1"/>
  <c r="E100" i="6"/>
  <c r="F100" i="6" s="1"/>
  <c r="E91" i="6"/>
  <c r="F91" i="6" s="1"/>
  <c r="BG17" i="8" l="1"/>
  <c r="BG67" i="8"/>
  <c r="ER74" i="8" s="1"/>
  <c r="BG55" i="8"/>
  <c r="CP21" i="8"/>
  <c r="BD110" i="8"/>
  <c r="BG27" i="8"/>
  <c r="DA48" i="8" s="1"/>
  <c r="FC13" i="8"/>
  <c r="FC16" i="8" s="1"/>
  <c r="BG59" i="8"/>
  <c r="ER66" i="8" s="1"/>
  <c r="BG92" i="8"/>
  <c r="CE99" i="8" s="1"/>
  <c r="CF99" i="8" s="1"/>
  <c r="Z6" i="8"/>
  <c r="CP18" i="8" s="1"/>
  <c r="BG9" i="8"/>
  <c r="CE16" i="8" s="1"/>
  <c r="CF16" i="8" s="1"/>
  <c r="BG15" i="8"/>
  <c r="DX24" i="8" s="1"/>
  <c r="BD23" i="8"/>
  <c r="EH30" i="8" s="1"/>
  <c r="BD194" i="8"/>
  <c r="CO213" i="8" s="1"/>
  <c r="BG41" i="8"/>
  <c r="CE48" i="8" s="1"/>
  <c r="CF48" i="8" s="1"/>
  <c r="BG45" i="8"/>
  <c r="DA66" i="8" s="1"/>
  <c r="BD171" i="8"/>
  <c r="EH178" i="8" s="1"/>
  <c r="BG81" i="8"/>
  <c r="DA102" i="8" s="1"/>
  <c r="BG77" i="8"/>
  <c r="DA98" i="8" s="1"/>
  <c r="BD96" i="8"/>
  <c r="CO115" i="8" s="1"/>
  <c r="BD203" i="8"/>
  <c r="EH210" i="8" s="1"/>
  <c r="BD128" i="8"/>
  <c r="DN137" i="8" s="1"/>
  <c r="BD235" i="8"/>
  <c r="CO254" i="8" s="1"/>
  <c r="BD192" i="8"/>
  <c r="BX199" i="8" s="1"/>
  <c r="BY199" i="8" s="1"/>
  <c r="BD28" i="8"/>
  <c r="BX35" i="8" s="1"/>
  <c r="BY35" i="8" s="1"/>
  <c r="BD254" i="8"/>
  <c r="CO273" i="8" s="1"/>
  <c r="BD98" i="8"/>
  <c r="CO117" i="8" s="1"/>
  <c r="BD85" i="8"/>
  <c r="CO104" i="8" s="1"/>
  <c r="BD160" i="8"/>
  <c r="BX167" i="8" s="1"/>
  <c r="BY167" i="8" s="1"/>
  <c r="BD130" i="8"/>
  <c r="DN139" i="8" s="1"/>
  <c r="Z9" i="8"/>
  <c r="CP23" i="8"/>
  <c r="BG79" i="8"/>
  <c r="CE86" i="8" s="1"/>
  <c r="CF86" i="8" s="1"/>
  <c r="BG106" i="8"/>
  <c r="DA127" i="8" s="1"/>
  <c r="BG62" i="8"/>
  <c r="DA83" i="8" s="1"/>
  <c r="BG29" i="8"/>
  <c r="DX38" i="8" s="1"/>
  <c r="DA30" i="8"/>
  <c r="BD162" i="8"/>
  <c r="BD75" i="8"/>
  <c r="CO94" i="8" s="1"/>
  <c r="BG105" i="8"/>
  <c r="BG91" i="8"/>
  <c r="BG14" i="8"/>
  <c r="BG30" i="8"/>
  <c r="BG34" i="8"/>
  <c r="CE41" i="8" s="1"/>
  <c r="CF41" i="8" s="1"/>
  <c r="BG28" i="8"/>
  <c r="DX37" i="8" s="1"/>
  <c r="BG37" i="8"/>
  <c r="DA58" i="8" s="1"/>
  <c r="AY6" i="8"/>
  <c r="BG42" i="8"/>
  <c r="CE49" i="8" s="1"/>
  <c r="CF49" i="8" s="1"/>
  <c r="BG52" i="8"/>
  <c r="CE59" i="8" s="1"/>
  <c r="CF59" i="8" s="1"/>
  <c r="BG101" i="8"/>
  <c r="DX110" i="8" s="1"/>
  <c r="BG66" i="8"/>
  <c r="DA87" i="8" s="1"/>
  <c r="BG84" i="8"/>
  <c r="DX93" i="8" s="1"/>
  <c r="BG102" i="8"/>
  <c r="CE109" i="8" s="1"/>
  <c r="CF109" i="8" s="1"/>
  <c r="FH12" i="8"/>
  <c r="BD119" i="8"/>
  <c r="BD129" i="8"/>
  <c r="BD124" i="8"/>
  <c r="BD151" i="8"/>
  <c r="BD161" i="8"/>
  <c r="BD196" i="8"/>
  <c r="DN205" i="8" s="1"/>
  <c r="BD66" i="8"/>
  <c r="BD65" i="8"/>
  <c r="BD64" i="8"/>
  <c r="BD87" i="8"/>
  <c r="Z10" i="8"/>
  <c r="BD76" i="8"/>
  <c r="BD257" i="8"/>
  <c r="BD256" i="8"/>
  <c r="BD247" i="8"/>
  <c r="BD55" i="8"/>
  <c r="BD253" i="8"/>
  <c r="BD107" i="8"/>
  <c r="BD226" i="8"/>
  <c r="BD225" i="8"/>
  <c r="BD224" i="8"/>
  <c r="BD215" i="8"/>
  <c r="BD39" i="8"/>
  <c r="EH46" i="8" s="1"/>
  <c r="BD68" i="8"/>
  <c r="BD36" i="8"/>
  <c r="BD139" i="8"/>
  <c r="BD11" i="8"/>
  <c r="BD34" i="8"/>
  <c r="BD33" i="8"/>
  <c r="BD32" i="8"/>
  <c r="BD71" i="8"/>
  <c r="Z8" i="8"/>
  <c r="BD103" i="8"/>
  <c r="BD97" i="8"/>
  <c r="BD43" i="8"/>
  <c r="BD164" i="8"/>
  <c r="BD183" i="8"/>
  <c r="EH190" i="8" s="1"/>
  <c r="BD193" i="8"/>
  <c r="EH200" i="8" s="1"/>
  <c r="BD252" i="8"/>
  <c r="BG8" i="8"/>
  <c r="DY5" i="8" s="1"/>
  <c r="CE84" i="8"/>
  <c r="CF84" i="8" s="1"/>
  <c r="DX86" i="8"/>
  <c r="BG70" i="8"/>
  <c r="ER77" i="8" s="1"/>
  <c r="BG48" i="8"/>
  <c r="BG22" i="8"/>
  <c r="ER29" i="8" s="1"/>
  <c r="L17" i="9"/>
  <c r="L15" i="9"/>
  <c r="L16" i="9"/>
  <c r="AV11" i="9"/>
  <c r="CD15" i="9"/>
  <c r="CG54" i="9" s="1"/>
  <c r="BM14" i="9"/>
  <c r="CD12" i="9"/>
  <c r="BM13" i="9"/>
  <c r="BN119" i="9" s="1"/>
  <c r="BX117" i="8"/>
  <c r="BY117" i="8" s="1"/>
  <c r="EH117" i="8"/>
  <c r="CO129" i="8"/>
  <c r="DN119" i="8"/>
  <c r="BD8" i="8"/>
  <c r="BD180" i="8"/>
  <c r="BD221" i="8"/>
  <c r="BD156" i="8"/>
  <c r="BD70" i="8"/>
  <c r="BD174" i="8"/>
  <c r="BD92" i="8"/>
  <c r="BD108" i="8"/>
  <c r="BD52" i="8"/>
  <c r="BD173" i="8"/>
  <c r="BD86" i="8"/>
  <c r="BD62" i="8"/>
  <c r="BD230" i="8"/>
  <c r="BD148" i="8"/>
  <c r="BD61" i="8"/>
  <c r="BD229" i="8"/>
  <c r="BD142" i="8"/>
  <c r="BD60" i="8"/>
  <c r="BD228" i="8"/>
  <c r="BD141" i="8"/>
  <c r="BD54" i="8"/>
  <c r="BD222" i="8"/>
  <c r="BD140" i="8"/>
  <c r="BD53" i="8"/>
  <c r="BD243" i="8"/>
  <c r="J14" i="8"/>
  <c r="BD46" i="8"/>
  <c r="BD197" i="8"/>
  <c r="BD198" i="8"/>
  <c r="BD190" i="8"/>
  <c r="BD214" i="8"/>
  <c r="BD132" i="8"/>
  <c r="BD45" i="8"/>
  <c r="BD21" i="8"/>
  <c r="BD189" i="8"/>
  <c r="BD102" i="8"/>
  <c r="BD20" i="8"/>
  <c r="BD188" i="8"/>
  <c r="BD101" i="8"/>
  <c r="BD14" i="8"/>
  <c r="BD182" i="8"/>
  <c r="BD100" i="8"/>
  <c r="BD13" i="8"/>
  <c r="BD181" i="8"/>
  <c r="BD94" i="8"/>
  <c r="BD12" i="8"/>
  <c r="BD227" i="8"/>
  <c r="BD29" i="8"/>
  <c r="BD133" i="8"/>
  <c r="BD212" i="8"/>
  <c r="BD84" i="8"/>
  <c r="BD246" i="8"/>
  <c r="BD158" i="8"/>
  <c r="BD195" i="8"/>
  <c r="BD163" i="8"/>
  <c r="BD131" i="8"/>
  <c r="BD99" i="8"/>
  <c r="BD67" i="8"/>
  <c r="BD35" i="8"/>
  <c r="BD258" i="8"/>
  <c r="Z11" i="8"/>
  <c r="BD244" i="8"/>
  <c r="BD213" i="8"/>
  <c r="BD150" i="8"/>
  <c r="BD22" i="8"/>
  <c r="BD206" i="8"/>
  <c r="BD118" i="8"/>
  <c r="BD30" i="8"/>
  <c r="BD250" i="8"/>
  <c r="BD218" i="8"/>
  <c r="BD186" i="8"/>
  <c r="BD154" i="8"/>
  <c r="BD122" i="8"/>
  <c r="BD90" i="8"/>
  <c r="BD58" i="8"/>
  <c r="BD26" i="8"/>
  <c r="BD249" i="8"/>
  <c r="BD217" i="8"/>
  <c r="BD185" i="8"/>
  <c r="BD153" i="8"/>
  <c r="BD121" i="8"/>
  <c r="BD89" i="8"/>
  <c r="BD57" i="8"/>
  <c r="BD25" i="8"/>
  <c r="BD248" i="8"/>
  <c r="BD216" i="8"/>
  <c r="BD184" i="8"/>
  <c r="BD152" i="8"/>
  <c r="BD120" i="8"/>
  <c r="BD88" i="8"/>
  <c r="BD56" i="8"/>
  <c r="BD24" i="8"/>
  <c r="BD239" i="8"/>
  <c r="BD207" i="8"/>
  <c r="BD175" i="8"/>
  <c r="BD143" i="8"/>
  <c r="BD111" i="8"/>
  <c r="BD79" i="8"/>
  <c r="BD47" i="8"/>
  <c r="BD15" i="8"/>
  <c r="BD157" i="8"/>
  <c r="BD134" i="8"/>
  <c r="BD149" i="8"/>
  <c r="BD126" i="8"/>
  <c r="BD78" i="8"/>
  <c r="BD245" i="8"/>
  <c r="BD219" i="8"/>
  <c r="BD187" i="8"/>
  <c r="BD155" i="8"/>
  <c r="BD123" i="8"/>
  <c r="BD91" i="8"/>
  <c r="BD59" i="8"/>
  <c r="BD27" i="8"/>
  <c r="BD69" i="8"/>
  <c r="BD44" i="8"/>
  <c r="BD166" i="8"/>
  <c r="BD38" i="8"/>
  <c r="BD205" i="8"/>
  <c r="BD117" i="8"/>
  <c r="BD242" i="8"/>
  <c r="BD210" i="8"/>
  <c r="BD178" i="8"/>
  <c r="BD146" i="8"/>
  <c r="BD114" i="8"/>
  <c r="BD82" i="8"/>
  <c r="BD50" i="8"/>
  <c r="BD18" i="8"/>
  <c r="BD241" i="8"/>
  <c r="BD209" i="8"/>
  <c r="BD177" i="8"/>
  <c r="BD145" i="8"/>
  <c r="BD113" i="8"/>
  <c r="BD81" i="8"/>
  <c r="BD49" i="8"/>
  <c r="BD17" i="8"/>
  <c r="BD240" i="8"/>
  <c r="BD208" i="8"/>
  <c r="BD176" i="8"/>
  <c r="BD144" i="8"/>
  <c r="BD112" i="8"/>
  <c r="BD80" i="8"/>
  <c r="BD48" i="8"/>
  <c r="BD16" i="8"/>
  <c r="BD231" i="8"/>
  <c r="BD199" i="8"/>
  <c r="BD167" i="8"/>
  <c r="BD135" i="8"/>
  <c r="BD238" i="8"/>
  <c r="BD93" i="8"/>
  <c r="BD172" i="8"/>
  <c r="BD237" i="8"/>
  <c r="BD109" i="8"/>
  <c r="BD165" i="8"/>
  <c r="BD77" i="8"/>
  <c r="BD251" i="8"/>
  <c r="BD211" i="8"/>
  <c r="BD179" i="8"/>
  <c r="BD147" i="8"/>
  <c r="BD115" i="8"/>
  <c r="BD83" i="8"/>
  <c r="BD51" i="8"/>
  <c r="BD19" i="8"/>
  <c r="BD116" i="8"/>
  <c r="BD220" i="8"/>
  <c r="BD236" i="8"/>
  <c r="BD125" i="8"/>
  <c r="BD37" i="8"/>
  <c r="BD204" i="8"/>
  <c r="BD234" i="8"/>
  <c r="BD202" i="8"/>
  <c r="BD170" i="8"/>
  <c r="BD138" i="8"/>
  <c r="BD106" i="8"/>
  <c r="BD74" i="8"/>
  <c r="BD42" i="8"/>
  <c r="BD10" i="8"/>
  <c r="BD233" i="8"/>
  <c r="BD201" i="8"/>
  <c r="BD169" i="8"/>
  <c r="BD137" i="8"/>
  <c r="BD105" i="8"/>
  <c r="BD73" i="8"/>
  <c r="BD41" i="8"/>
  <c r="BD9" i="8"/>
  <c r="BD232" i="8"/>
  <c r="BD200" i="8"/>
  <c r="BD168" i="8"/>
  <c r="BD136" i="8"/>
  <c r="BD104" i="8"/>
  <c r="BD72" i="8"/>
  <c r="BD40" i="8"/>
  <c r="BD255" i="8"/>
  <c r="BD223" i="8"/>
  <c r="BD191" i="8"/>
  <c r="BD159" i="8"/>
  <c r="BD127" i="8"/>
  <c r="BD95" i="8"/>
  <c r="BD63" i="8"/>
  <c r="BD31" i="8"/>
  <c r="Z7" i="8"/>
  <c r="AV12" i="9"/>
  <c r="BM15" i="9"/>
  <c r="CD14" i="9"/>
  <c r="DA88" i="8"/>
  <c r="ER113" i="8"/>
  <c r="FC14" i="8"/>
  <c r="O14" i="8"/>
  <c r="CE62" i="8"/>
  <c r="CF62" i="8" s="1"/>
  <c r="DX64" i="8"/>
  <c r="DA76" i="8"/>
  <c r="ER62" i="8"/>
  <c r="DB23" i="8"/>
  <c r="AY7" i="8"/>
  <c r="DB24" i="8"/>
  <c r="FH17" i="8"/>
  <c r="DX90" i="8"/>
  <c r="CP19" i="8"/>
  <c r="AY8" i="8"/>
  <c r="DB26" i="8"/>
  <c r="L14" i="9"/>
  <c r="W6" i="9"/>
  <c r="F19" i="9" s="1"/>
  <c r="ER21" i="8"/>
  <c r="ER16" i="8"/>
  <c r="BG10" i="8"/>
  <c r="BG35" i="8"/>
  <c r="BG60" i="8"/>
  <c r="BG87" i="8"/>
  <c r="BG85" i="8"/>
  <c r="BG94" i="8"/>
  <c r="BG69" i="8"/>
  <c r="BG88" i="8"/>
  <c r="BG13" i="8"/>
  <c r="BG40" i="8"/>
  <c r="BG78" i="8"/>
  <c r="BG71" i="8"/>
  <c r="BG108" i="8"/>
  <c r="BG44" i="8"/>
  <c r="BG83" i="8"/>
  <c r="BG19" i="8"/>
  <c r="BG58" i="8"/>
  <c r="BG97" i="8"/>
  <c r="BG33" i="8"/>
  <c r="DB25" i="8"/>
  <c r="BG64" i="8"/>
  <c r="BG53" i="8"/>
  <c r="BG72" i="8"/>
  <c r="BG21" i="8"/>
  <c r="BG56" i="8"/>
  <c r="BG63" i="8"/>
  <c r="BG100" i="8"/>
  <c r="BG36" i="8"/>
  <c r="BG75" i="8"/>
  <c r="BG11" i="8"/>
  <c r="BG50" i="8"/>
  <c r="BG89" i="8"/>
  <c r="BG25" i="8"/>
  <c r="BG46" i="8"/>
  <c r="BG54" i="8"/>
  <c r="BG32" i="8"/>
  <c r="BG61" i="8"/>
  <c r="BG103" i="8"/>
  <c r="BG39" i="8"/>
  <c r="BG76" i="8"/>
  <c r="BG12" i="8"/>
  <c r="BG51" i="8"/>
  <c r="BG90" i="8"/>
  <c r="BG26" i="8"/>
  <c r="BG65" i="8"/>
  <c r="BG96" i="8"/>
  <c r="BG24" i="8"/>
  <c r="BG104" i="8"/>
  <c r="BG38" i="8"/>
  <c r="BG95" i="8"/>
  <c r="BG31" i="8"/>
  <c r="BG68" i="8"/>
  <c r="BG107" i="8"/>
  <c r="BG43" i="8"/>
  <c r="BG82" i="8"/>
  <c r="BG18" i="8"/>
  <c r="BG57" i="8"/>
  <c r="BG49" i="8"/>
  <c r="BG74" i="8"/>
  <c r="BG99" i="8"/>
  <c r="BG23" i="8"/>
  <c r="BG16" i="8"/>
  <c r="BG86" i="8"/>
  <c r="BG73" i="8"/>
  <c r="BG98" i="8"/>
  <c r="BG20" i="8"/>
  <c r="BG47" i="8"/>
  <c r="BG80" i="8"/>
  <c r="BG93" i="8"/>
  <c r="E230" i="6"/>
  <c r="F230" i="6" s="1"/>
  <c r="G42" i="5"/>
  <c r="E39" i="6" s="1"/>
  <c r="F39" i="6" s="1"/>
  <c r="G86" i="5"/>
  <c r="E83" i="6" s="1"/>
  <c r="F83" i="6" s="1"/>
  <c r="G67" i="5"/>
  <c r="E64" i="6" s="1"/>
  <c r="F64" i="6" s="1"/>
  <c r="G141" i="5"/>
  <c r="E138" i="6" s="1"/>
  <c r="F138" i="6" s="1"/>
  <c r="H157" i="5"/>
  <c r="E154" i="6" s="1"/>
  <c r="F154" i="6" s="1"/>
  <c r="H155" i="5"/>
  <c r="G155" i="5"/>
  <c r="H20" i="5"/>
  <c r="G20" i="5"/>
  <c r="G88" i="5"/>
  <c r="H88" i="5"/>
  <c r="E69" i="6"/>
  <c r="F69" i="6" s="1"/>
  <c r="G208" i="5"/>
  <c r="H208" i="5"/>
  <c r="G56" i="5"/>
  <c r="H56" i="5"/>
  <c r="H133" i="5"/>
  <c r="G133" i="5"/>
  <c r="E130" i="6" s="1"/>
  <c r="F130" i="6" s="1"/>
  <c r="H227" i="5"/>
  <c r="G227" i="5"/>
  <c r="E224" i="6" s="1"/>
  <c r="F224" i="6" s="1"/>
  <c r="E37" i="6"/>
  <c r="F37" i="6" s="1"/>
  <c r="G25" i="5"/>
  <c r="E22" i="6" s="1"/>
  <c r="F22" i="6" s="1"/>
  <c r="H211" i="5"/>
  <c r="E95" i="6"/>
  <c r="F95" i="6" s="1"/>
  <c r="G156" i="5"/>
  <c r="E153" i="6" s="1"/>
  <c r="F153" i="6" s="1"/>
  <c r="E162" i="6"/>
  <c r="F162" i="6" s="1"/>
  <c r="G182" i="5"/>
  <c r="H182" i="5"/>
  <c r="G254" i="5"/>
  <c r="H254" i="5"/>
  <c r="G214" i="5"/>
  <c r="E211" i="6" s="1"/>
  <c r="F211" i="6" s="1"/>
  <c r="H214" i="5"/>
  <c r="E144" i="6"/>
  <c r="F144" i="6" s="1"/>
  <c r="H125" i="5"/>
  <c r="G125" i="5"/>
  <c r="E122" i="6" s="1"/>
  <c r="F122" i="6" s="1"/>
  <c r="H235" i="5"/>
  <c r="G235" i="5"/>
  <c r="E232" i="6" s="1"/>
  <c r="F232" i="6" s="1"/>
  <c r="G207" i="5"/>
  <c r="H207" i="5"/>
  <c r="H34" i="5"/>
  <c r="G34" i="5"/>
  <c r="H137" i="5"/>
  <c r="G137" i="5"/>
  <c r="E134" i="6" s="1"/>
  <c r="F134" i="6" s="1"/>
  <c r="G216" i="5"/>
  <c r="H216" i="5"/>
  <c r="H124" i="5"/>
  <c r="G124" i="5"/>
  <c r="E121" i="6" s="1"/>
  <c r="F121" i="6" s="1"/>
  <c r="G70" i="5"/>
  <c r="H70" i="5"/>
  <c r="H18" i="5"/>
  <c r="G18" i="5"/>
  <c r="E15" i="6" s="1"/>
  <c r="F15" i="6" s="1"/>
  <c r="G64" i="5"/>
  <c r="H64" i="5"/>
  <c r="E235" i="6"/>
  <c r="F235" i="6" s="1"/>
  <c r="H60" i="5"/>
  <c r="G60" i="5"/>
  <c r="G39" i="5"/>
  <c r="H39" i="5"/>
  <c r="G150" i="5"/>
  <c r="H150" i="5"/>
  <c r="G48" i="5"/>
  <c r="E45" i="6" s="1"/>
  <c r="F45" i="6" s="1"/>
  <c r="H48" i="5"/>
  <c r="E208" i="6"/>
  <c r="F208" i="6" s="1"/>
  <c r="H139" i="5"/>
  <c r="G139" i="5"/>
  <c r="E136" i="6" s="1"/>
  <c r="F136" i="6" s="1"/>
  <c r="H146" i="5"/>
  <c r="G146" i="5"/>
  <c r="E143" i="6" s="1"/>
  <c r="F143" i="6" s="1"/>
  <c r="H177" i="5"/>
  <c r="G177" i="5"/>
  <c r="E174" i="6" s="1"/>
  <c r="F174" i="6" s="1"/>
  <c r="G230" i="5"/>
  <c r="H230" i="5"/>
  <c r="E227" i="6" s="1"/>
  <c r="F227" i="6" s="1"/>
  <c r="G166" i="5"/>
  <c r="H166" i="5"/>
  <c r="G96" i="5"/>
  <c r="E93" i="6" s="1"/>
  <c r="F93" i="6" s="1"/>
  <c r="H96" i="5"/>
  <c r="H69" i="5"/>
  <c r="G69" i="5"/>
  <c r="H194" i="5"/>
  <c r="H58" i="5"/>
  <c r="E55" i="6" s="1"/>
  <c r="F55" i="6" s="1"/>
  <c r="E27" i="6"/>
  <c r="F27" i="6" s="1"/>
  <c r="H78" i="5"/>
  <c r="E75" i="6" s="1"/>
  <c r="F75" i="6" s="1"/>
  <c r="G100" i="5"/>
  <c r="E97" i="6" s="1"/>
  <c r="F97" i="6" s="1"/>
  <c r="G215" i="5"/>
  <c r="E212" i="6" s="1"/>
  <c r="F212" i="6" s="1"/>
  <c r="G123" i="5"/>
  <c r="E120" i="6" s="1"/>
  <c r="F120" i="6" s="1"/>
  <c r="H51" i="5"/>
  <c r="H245" i="5"/>
  <c r="E242" i="6" s="1"/>
  <c r="F242" i="6" s="1"/>
  <c r="H73" i="5"/>
  <c r="G73" i="5"/>
  <c r="E70" i="6" s="1"/>
  <c r="F70" i="6" s="1"/>
  <c r="H196" i="5"/>
  <c r="G196" i="5"/>
  <c r="E193" i="6" s="1"/>
  <c r="F193" i="6" s="1"/>
  <c r="G118" i="5"/>
  <c r="H118" i="5"/>
  <c r="H178" i="5"/>
  <c r="G178" i="5"/>
  <c r="E175" i="6" s="1"/>
  <c r="F175" i="6" s="1"/>
  <c r="G62" i="5"/>
  <c r="H62" i="5"/>
  <c r="H145" i="5"/>
  <c r="G145" i="5"/>
  <c r="E142" i="6" s="1"/>
  <c r="F142" i="6" s="1"/>
  <c r="H202" i="5"/>
  <c r="G202" i="5"/>
  <c r="E199" i="6" s="1"/>
  <c r="F199" i="6" s="1"/>
  <c r="G199" i="5"/>
  <c r="H199" i="5"/>
  <c r="E216" i="6"/>
  <c r="F216" i="6" s="1"/>
  <c r="G159" i="5"/>
  <c r="E156" i="6" s="1"/>
  <c r="F156" i="6" s="1"/>
  <c r="H159" i="5"/>
  <c r="H109" i="5"/>
  <c r="G109" i="5"/>
  <c r="G152" i="5"/>
  <c r="E149" i="6" s="1"/>
  <c r="F149" i="6" s="1"/>
  <c r="H152" i="5"/>
  <c r="H36" i="5"/>
  <c r="G36" i="5"/>
  <c r="G144" i="5"/>
  <c r="E141" i="6" s="1"/>
  <c r="F141" i="6" s="1"/>
  <c r="H144" i="5"/>
  <c r="E263" i="6"/>
  <c r="F263" i="6" s="1"/>
  <c r="E151" i="6"/>
  <c r="F151" i="6" s="1"/>
  <c r="E191" i="6"/>
  <c r="F191" i="6" s="1"/>
  <c r="H260" i="5"/>
  <c r="G260" i="5"/>
  <c r="E257" i="6" s="1"/>
  <c r="F257" i="6" s="1"/>
  <c r="H170" i="5"/>
  <c r="G170" i="5"/>
  <c r="E167" i="6" s="1"/>
  <c r="F167" i="6" s="1"/>
  <c r="H250" i="5"/>
  <c r="G250" i="5"/>
  <c r="E247" i="6" s="1"/>
  <c r="F247" i="6" s="1"/>
  <c r="E48" i="6"/>
  <c r="F48" i="6" s="1"/>
  <c r="H76" i="5"/>
  <c r="G76" i="5"/>
  <c r="E73" i="6" s="1"/>
  <c r="F73" i="6" s="1"/>
  <c r="H107" i="5"/>
  <c r="G107" i="5"/>
  <c r="H89" i="5"/>
  <c r="G89" i="5"/>
  <c r="H131" i="5"/>
  <c r="G131" i="5"/>
  <c r="H243" i="5"/>
  <c r="G243" i="5"/>
  <c r="E240" i="6" s="1"/>
  <c r="F240" i="6" s="1"/>
  <c r="H193" i="5"/>
  <c r="G193" i="5"/>
  <c r="E190" i="6" s="1"/>
  <c r="F190" i="6" s="1"/>
  <c r="H237" i="5"/>
  <c r="G237" i="5"/>
  <c r="E234" i="6" s="1"/>
  <c r="F234" i="6" s="1"/>
  <c r="H244" i="5"/>
  <c r="G244" i="5"/>
  <c r="E241" i="6" s="1"/>
  <c r="F241" i="6" s="1"/>
  <c r="H85" i="5"/>
  <c r="G85" i="5"/>
  <c r="E82" i="6" s="1"/>
  <c r="F82" i="6" s="1"/>
  <c r="G142" i="5"/>
  <c r="H142" i="5"/>
  <c r="H106" i="5"/>
  <c r="E103" i="6" s="1"/>
  <c r="F103" i="6" s="1"/>
  <c r="H147" i="5"/>
  <c r="H246" i="5"/>
  <c r="E243" i="6" s="1"/>
  <c r="F243" i="6" s="1"/>
  <c r="H173" i="5"/>
  <c r="E170" i="6" s="1"/>
  <c r="F170" i="6" s="1"/>
  <c r="E113" i="6"/>
  <c r="F113" i="6" s="1"/>
  <c r="G29" i="5"/>
  <c r="E26" i="6" s="1"/>
  <c r="F26" i="6" s="1"/>
  <c r="E30" i="6"/>
  <c r="F30" i="6" s="1"/>
  <c r="G240" i="5"/>
  <c r="E237" i="6" s="1"/>
  <c r="F237" i="6" s="1"/>
  <c r="G187" i="5"/>
  <c r="E184" i="6" s="1"/>
  <c r="F184" i="6" s="1"/>
  <c r="H115" i="5"/>
  <c r="H163" i="5"/>
  <c r="E90" i="6"/>
  <c r="F90" i="6" s="1"/>
  <c r="E166" i="6"/>
  <c r="F166" i="6" s="1"/>
  <c r="E161" i="6"/>
  <c r="F161" i="6" s="1"/>
  <c r="E74" i="6"/>
  <c r="F74" i="6" s="1"/>
  <c r="E244" i="6"/>
  <c r="F244" i="6" s="1"/>
  <c r="G54" i="5"/>
  <c r="E51" i="6" s="1"/>
  <c r="F51" i="6" s="1"/>
  <c r="E189" i="6"/>
  <c r="F189" i="6" s="1"/>
  <c r="G132" i="5"/>
  <c r="E35" i="6"/>
  <c r="F35" i="6" s="1"/>
  <c r="E102" i="6"/>
  <c r="F102" i="6" s="1"/>
  <c r="G213" i="5"/>
  <c r="E28" i="6"/>
  <c r="F28" i="6" s="1"/>
  <c r="E88" i="6"/>
  <c r="F88" i="6" s="1"/>
  <c r="E111" i="6"/>
  <c r="F111" i="6" s="1"/>
  <c r="E202" i="6"/>
  <c r="F202" i="6" s="1"/>
  <c r="H66" i="5"/>
  <c r="E129" i="6"/>
  <c r="F129" i="6" s="1"/>
  <c r="G115" i="5"/>
  <c r="E112" i="6" s="1"/>
  <c r="F112" i="6" s="1"/>
  <c r="G163" i="5"/>
  <c r="E160" i="6" s="1"/>
  <c r="F160" i="6" s="1"/>
  <c r="E135" i="6"/>
  <c r="F135" i="6" s="1"/>
  <c r="G22" i="5"/>
  <c r="G248" i="5"/>
  <c r="G234" i="5"/>
  <c r="E231" i="6" s="1"/>
  <c r="F231" i="6" s="1"/>
  <c r="G23" i="5"/>
  <c r="G32" i="5"/>
  <c r="E29" i="6" s="1"/>
  <c r="F29" i="6" s="1"/>
  <c r="G251" i="5"/>
  <c r="E248" i="6" s="1"/>
  <c r="F248" i="6" s="1"/>
  <c r="E34" i="6"/>
  <c r="F34" i="6" s="1"/>
  <c r="G191" i="5"/>
  <c r="H190" i="5"/>
  <c r="E187" i="6" s="1"/>
  <c r="F187" i="6" s="1"/>
  <c r="E236" i="6"/>
  <c r="F236" i="6" s="1"/>
  <c r="E256" i="6"/>
  <c r="F256" i="6" s="1"/>
  <c r="H181" i="5"/>
  <c r="E183" i="6"/>
  <c r="F183" i="6" s="1"/>
  <c r="E238" i="6"/>
  <c r="F238" i="6" s="1"/>
  <c r="E89" i="6"/>
  <c r="F89" i="6" s="1"/>
  <c r="H130" i="5"/>
  <c r="E177" i="6"/>
  <c r="F177" i="6" s="1"/>
  <c r="G158" i="5"/>
  <c r="E155" i="6" s="1"/>
  <c r="F155" i="6" s="1"/>
  <c r="H116" i="5"/>
  <c r="E125" i="6"/>
  <c r="F125" i="6" s="1"/>
  <c r="H72" i="5"/>
  <c r="E60" i="6"/>
  <c r="F60" i="6" s="1"/>
  <c r="G160" i="5"/>
  <c r="E157" i="6" s="1"/>
  <c r="F157" i="6" s="1"/>
  <c r="H209" i="5"/>
  <c r="E206" i="6" s="1"/>
  <c r="F206" i="6" s="1"/>
  <c r="G176" i="5"/>
  <c r="E173" i="6" s="1"/>
  <c r="F173" i="6" s="1"/>
  <c r="H165" i="5"/>
  <c r="E158" i="6"/>
  <c r="F158" i="6" s="1"/>
  <c r="H175" i="5"/>
  <c r="E172" i="6" s="1"/>
  <c r="F172" i="6" s="1"/>
  <c r="G49" i="5"/>
  <c r="E46" i="6" s="1"/>
  <c r="F46" i="6" s="1"/>
  <c r="H97" i="5"/>
  <c r="E94" i="6" s="1"/>
  <c r="F94" i="6" s="1"/>
  <c r="H99" i="5"/>
  <c r="E186" i="6"/>
  <c r="F186" i="6" s="1"/>
  <c r="E40" i="6"/>
  <c r="F40" i="6" s="1"/>
  <c r="H219" i="5"/>
  <c r="H188" i="5"/>
  <c r="H53" i="5"/>
  <c r="H101" i="5"/>
  <c r="G87" i="5"/>
  <c r="E210" i="6"/>
  <c r="F210" i="6" s="1"/>
  <c r="E124" i="6"/>
  <c r="F124" i="6" s="1"/>
  <c r="E116" i="6"/>
  <c r="F116" i="6" s="1"/>
  <c r="G75" i="5"/>
  <c r="E72" i="6" s="1"/>
  <c r="F72" i="6" s="1"/>
  <c r="H174" i="5"/>
  <c r="E171" i="6" s="1"/>
  <c r="F171" i="6" s="1"/>
  <c r="H224" i="5"/>
  <c r="E221" i="6" s="1"/>
  <c r="F221" i="6" s="1"/>
  <c r="G220" i="5"/>
  <c r="E217" i="6" s="1"/>
  <c r="F217" i="6" s="1"/>
  <c r="G101" i="5"/>
  <c r="G236" i="5"/>
  <c r="E233" i="6" s="1"/>
  <c r="F233" i="6" s="1"/>
  <c r="G50" i="5"/>
  <c r="E47" i="6" s="1"/>
  <c r="F47" i="6" s="1"/>
  <c r="G149" i="5"/>
  <c r="E146" i="6" s="1"/>
  <c r="F146" i="6" s="1"/>
  <c r="H22" i="5"/>
  <c r="E19" i="6" s="1"/>
  <c r="F19" i="6" s="1"/>
  <c r="G90" i="5"/>
  <c r="E87" i="6" s="1"/>
  <c r="F87" i="6" s="1"/>
  <c r="H87" i="5"/>
  <c r="G204" i="5"/>
  <c r="E201" i="6" s="1"/>
  <c r="F201" i="6" s="1"/>
  <c r="G122" i="5"/>
  <c r="E119" i="6" s="1"/>
  <c r="F119" i="6" s="1"/>
  <c r="H127" i="5"/>
  <c r="H112" i="5"/>
  <c r="E109" i="6" s="1"/>
  <c r="F109" i="6" s="1"/>
  <c r="G130" i="5"/>
  <c r="E127" i="6" s="1"/>
  <c r="F127" i="6" s="1"/>
  <c r="H110" i="5"/>
  <c r="E107" i="6" s="1"/>
  <c r="F107" i="6" s="1"/>
  <c r="G229" i="5"/>
  <c r="E226" i="6" s="1"/>
  <c r="F226" i="6" s="1"/>
  <c r="H104" i="5"/>
  <c r="E101" i="6" s="1"/>
  <c r="F101" i="6" s="1"/>
  <c r="H119" i="5"/>
  <c r="H71" i="5"/>
  <c r="E68" i="6" s="1"/>
  <c r="F68" i="6" s="1"/>
  <c r="H232" i="5"/>
  <c r="E229" i="6" s="1"/>
  <c r="F229" i="6" s="1"/>
  <c r="G17" i="5"/>
  <c r="E14" i="6" s="1"/>
  <c r="F14" i="6" s="1"/>
  <c r="G217" i="5"/>
  <c r="E214" i="6" s="1"/>
  <c r="F214" i="6" s="1"/>
  <c r="G162" i="5"/>
  <c r="E159" i="6" s="1"/>
  <c r="F159" i="6" s="1"/>
  <c r="G84" i="5"/>
  <c r="E81" i="6" s="1"/>
  <c r="F81" i="6" s="1"/>
  <c r="H248" i="5"/>
  <c r="E245" i="6" s="1"/>
  <c r="F245" i="6" s="1"/>
  <c r="G19" i="5"/>
  <c r="E16" i="6" s="1"/>
  <c r="F16" i="6" s="1"/>
  <c r="H23" i="5"/>
  <c r="E20" i="6" s="1"/>
  <c r="F20" i="6" s="1"/>
  <c r="G188" i="5"/>
  <c r="E185" i="6" s="1"/>
  <c r="F185" i="6" s="1"/>
  <c r="G45" i="5"/>
  <c r="E42" i="6" s="1"/>
  <c r="F42" i="6" s="1"/>
  <c r="H191" i="5"/>
  <c r="E188" i="6" s="1"/>
  <c r="F188" i="6" s="1"/>
  <c r="G99" i="5"/>
  <c r="H32" i="5"/>
  <c r="G53" i="5"/>
  <c r="E50" i="6" s="1"/>
  <c r="F50" i="6" s="1"/>
  <c r="H184" i="5"/>
  <c r="E181" i="6" s="1"/>
  <c r="F181" i="6" s="1"/>
  <c r="H167" i="5"/>
  <c r="E164" i="6" s="1"/>
  <c r="F164" i="6" s="1"/>
  <c r="H134" i="5"/>
  <c r="E131" i="6" s="1"/>
  <c r="F131" i="6" s="1"/>
  <c r="G181" i="5"/>
  <c r="E178" i="6" s="1"/>
  <c r="F178" i="6" s="1"/>
  <c r="G66" i="5"/>
  <c r="E63" i="6" s="1"/>
  <c r="F63" i="6" s="1"/>
  <c r="ER84" i="8" l="1"/>
  <c r="DX111" i="8"/>
  <c r="ER109" i="8"/>
  <c r="DA123" i="8"/>
  <c r="DX50" i="8"/>
  <c r="CE22" i="8"/>
  <c r="CF22" i="8" s="1"/>
  <c r="CE34" i="8"/>
  <c r="CF34" i="8" s="1"/>
  <c r="DX36" i="8"/>
  <c r="ER34" i="8"/>
  <c r="CE74" i="8"/>
  <c r="CF74" i="8" s="1"/>
  <c r="ER88" i="8"/>
  <c r="DX115" i="8"/>
  <c r="DX76" i="8"/>
  <c r="CE88" i="8"/>
  <c r="CF88" i="8" s="1"/>
  <c r="CE113" i="8"/>
  <c r="CF113" i="8" s="1"/>
  <c r="ER73" i="8"/>
  <c r="CE24" i="8"/>
  <c r="CF24" i="8" s="1"/>
  <c r="DX26" i="8"/>
  <c r="DA38" i="8"/>
  <c r="ER24" i="8"/>
  <c r="DX46" i="8"/>
  <c r="ER99" i="8"/>
  <c r="ER44" i="8"/>
  <c r="DA113" i="8"/>
  <c r="ER48" i="8"/>
  <c r="CE73" i="8"/>
  <c r="CF73" i="8" s="1"/>
  <c r="DX101" i="8"/>
  <c r="DA62" i="8"/>
  <c r="DX75" i="8"/>
  <c r="DN244" i="8"/>
  <c r="BX178" i="8"/>
  <c r="BY178" i="8" s="1"/>
  <c r="DN201" i="8"/>
  <c r="CO190" i="8"/>
  <c r="CP190" i="8" s="1"/>
  <c r="CS190" i="8" s="1"/>
  <c r="CR5" i="8"/>
  <c r="EH199" i="8"/>
  <c r="EH35" i="8"/>
  <c r="DN180" i="8"/>
  <c r="CO58" i="8"/>
  <c r="CP58" i="8" s="1"/>
  <c r="CS58" i="8" s="1"/>
  <c r="BX203" i="8"/>
  <c r="BY203" i="8" s="1"/>
  <c r="CO179" i="8"/>
  <c r="CP179" i="8" s="1"/>
  <c r="CS179" i="8" s="1"/>
  <c r="BL10" i="8"/>
  <c r="DN203" i="8"/>
  <c r="Z12" i="8"/>
  <c r="K12" i="8" s="1"/>
  <c r="FC11" i="8" s="1"/>
  <c r="EH137" i="8"/>
  <c r="CO149" i="8"/>
  <c r="CP149" i="8" s="1"/>
  <c r="CS149" i="8" s="1"/>
  <c r="DX17" i="8"/>
  <c r="DN212" i="8"/>
  <c r="BX210" i="8"/>
  <c r="BY210" i="8" s="1"/>
  <c r="CO222" i="8"/>
  <c r="CP222" i="8" s="1"/>
  <c r="CS222" i="8" s="1"/>
  <c r="ER49" i="8"/>
  <c r="ET5" i="8"/>
  <c r="BX201" i="8"/>
  <c r="BY201" i="8" s="1"/>
  <c r="CO211" i="8"/>
  <c r="CP211" i="8" s="1"/>
  <c r="CS211" i="8" s="1"/>
  <c r="DN169" i="8"/>
  <c r="BX135" i="8"/>
  <c r="BY135" i="8" s="1"/>
  <c r="BX103" i="8"/>
  <c r="BY103" i="8" s="1"/>
  <c r="ER69" i="8"/>
  <c r="DX51" i="8"/>
  <c r="CF5" i="8"/>
  <c r="EH201" i="8"/>
  <c r="EH135" i="8"/>
  <c r="DN32" i="8"/>
  <c r="EH167" i="8"/>
  <c r="CO147" i="8"/>
  <c r="CP147" i="8" s="1"/>
  <c r="CS147" i="8" s="1"/>
  <c r="DN105" i="8"/>
  <c r="ER22" i="8"/>
  <c r="BX30" i="8"/>
  <c r="BY30" i="8" s="1"/>
  <c r="CE15" i="8"/>
  <c r="CF15" i="8" s="1"/>
  <c r="DA36" i="8"/>
  <c r="CE69" i="8"/>
  <c r="CF69" i="8" s="1"/>
  <c r="DA63" i="8"/>
  <c r="DN94" i="8"/>
  <c r="CO42" i="8"/>
  <c r="CP42" i="8" s="1"/>
  <c r="CS42" i="8" s="1"/>
  <c r="DX71" i="8"/>
  <c r="DB5" i="8"/>
  <c r="EH103" i="8"/>
  <c r="BX92" i="8"/>
  <c r="BY92" i="8" s="1"/>
  <c r="BX105" i="8"/>
  <c r="BY105" i="8" s="1"/>
  <c r="CE52" i="8"/>
  <c r="CF52" i="8" s="1"/>
  <c r="DX54" i="8"/>
  <c r="ER52" i="8"/>
  <c r="CE66" i="8"/>
  <c r="CF66" i="8" s="1"/>
  <c r="DX68" i="8"/>
  <c r="DA80" i="8"/>
  <c r="DA29" i="8"/>
  <c r="EH203" i="8"/>
  <c r="CE44" i="8"/>
  <c r="CF44" i="8" s="1"/>
  <c r="EH92" i="8"/>
  <c r="EH105" i="8"/>
  <c r="DX18" i="8"/>
  <c r="ER15" i="8"/>
  <c r="EH242" i="8"/>
  <c r="CO47" i="8"/>
  <c r="CP47" i="8" s="1"/>
  <c r="CS47" i="8" s="1"/>
  <c r="BX137" i="8"/>
  <c r="BY137" i="8" s="1"/>
  <c r="DN107" i="8"/>
  <c r="BX242" i="8"/>
  <c r="BY242" i="8" s="1"/>
  <c r="EH261" i="8"/>
  <c r="CP6" i="8"/>
  <c r="BX261" i="8"/>
  <c r="BY261" i="8" s="1"/>
  <c r="DN263" i="8"/>
  <c r="DN37" i="8"/>
  <c r="EH82" i="8"/>
  <c r="BX82" i="8"/>
  <c r="BY82" i="8" s="1"/>
  <c r="DN84" i="8"/>
  <c r="ER91" i="8"/>
  <c r="CE36" i="8"/>
  <c r="CF36" i="8" s="1"/>
  <c r="ER36" i="8"/>
  <c r="DA50" i="8"/>
  <c r="ER35" i="8"/>
  <c r="DA49" i="8"/>
  <c r="CE35" i="8"/>
  <c r="CF35" i="8" s="1"/>
  <c r="DA100" i="8"/>
  <c r="DX88" i="8"/>
  <c r="ER86" i="8"/>
  <c r="DX43" i="8"/>
  <c r="DA122" i="8"/>
  <c r="ER37" i="8"/>
  <c r="CE37" i="8"/>
  <c r="CF37" i="8" s="1"/>
  <c r="DX39" i="8"/>
  <c r="CE21" i="8"/>
  <c r="CF21" i="8" s="1"/>
  <c r="DX23" i="8"/>
  <c r="DA35" i="8"/>
  <c r="ER41" i="8"/>
  <c r="CE108" i="8"/>
  <c r="CF108" i="8" s="1"/>
  <c r="CO181" i="8"/>
  <c r="CP181" i="8" s="1"/>
  <c r="CS181" i="8" s="1"/>
  <c r="BX169" i="8"/>
  <c r="BY169" i="8" s="1"/>
  <c r="DA55" i="8"/>
  <c r="DN202" i="8"/>
  <c r="CE91" i="8"/>
  <c r="CF91" i="8" s="1"/>
  <c r="DA105" i="8"/>
  <c r="BQ10" i="8"/>
  <c r="DB22" i="8"/>
  <c r="DB48" i="8" s="1"/>
  <c r="CE112" i="8"/>
  <c r="CF112" i="8" s="1"/>
  <c r="DX114" i="8"/>
  <c r="ER112" i="8"/>
  <c r="DA126" i="8"/>
  <c r="DX61" i="8"/>
  <c r="CO212" i="8"/>
  <c r="CP212" i="8" s="1"/>
  <c r="CS212" i="8" s="1"/>
  <c r="CG100" i="9"/>
  <c r="CO215" i="8"/>
  <c r="CP215" i="8" s="1"/>
  <c r="CS215" i="8" s="1"/>
  <c r="ER108" i="8"/>
  <c r="DA73" i="8"/>
  <c r="DA112" i="8"/>
  <c r="CE98" i="8"/>
  <c r="CF98" i="8" s="1"/>
  <c r="DX100" i="8"/>
  <c r="ER98" i="8"/>
  <c r="DA51" i="8"/>
  <c r="ER59" i="8"/>
  <c r="DN171" i="8"/>
  <c r="FC17" i="8"/>
  <c r="CG131" i="9"/>
  <c r="EH169" i="8"/>
  <c r="CP213" i="8"/>
  <c r="CS213" i="8" s="1"/>
  <c r="CP115" i="8"/>
  <c r="CS115" i="8" s="1"/>
  <c r="DN192" i="8"/>
  <c r="CP273" i="8"/>
  <c r="CS273" i="8" s="1"/>
  <c r="DN112" i="8"/>
  <c r="BX110" i="8"/>
  <c r="BY110" i="8" s="1"/>
  <c r="CO158" i="8"/>
  <c r="CP158" i="8" s="1"/>
  <c r="CS158" i="8" s="1"/>
  <c r="DN148" i="8"/>
  <c r="BX146" i="8"/>
  <c r="BY146" i="8" s="1"/>
  <c r="EH146" i="8"/>
  <c r="CO202" i="8"/>
  <c r="CP202" i="8" s="1"/>
  <c r="CS202" i="8" s="1"/>
  <c r="CO122" i="8"/>
  <c r="CP122" i="8" s="1"/>
  <c r="CS122" i="8" s="1"/>
  <c r="CP129" i="8"/>
  <c r="CS129" i="8" s="1"/>
  <c r="CO55" i="8"/>
  <c r="CP55" i="8" s="1"/>
  <c r="CS55" i="8" s="1"/>
  <c r="BX43" i="8"/>
  <c r="BY43" i="8" s="1"/>
  <c r="EH43" i="8"/>
  <c r="DN45" i="8"/>
  <c r="CO272" i="8"/>
  <c r="CP272" i="8" s="1"/>
  <c r="BX260" i="8"/>
  <c r="BY260" i="8" s="1"/>
  <c r="EH260" i="8"/>
  <c r="DN262" i="8"/>
  <c r="CO83" i="8"/>
  <c r="CP83" i="8" s="1"/>
  <c r="CS83" i="8" s="1"/>
  <c r="EH71" i="8"/>
  <c r="BX71" i="8"/>
  <c r="BY71" i="8" s="1"/>
  <c r="DN73" i="8"/>
  <c r="CO170" i="8"/>
  <c r="CP170" i="8" s="1"/>
  <c r="CS170" i="8" s="1"/>
  <c r="EH158" i="8"/>
  <c r="BX158" i="8"/>
  <c r="BY158" i="8" s="1"/>
  <c r="DN160" i="8"/>
  <c r="CO244" i="8"/>
  <c r="CP244" i="8" s="1"/>
  <c r="CS244" i="8" s="1"/>
  <c r="DN234" i="8"/>
  <c r="BX232" i="8"/>
  <c r="BY232" i="8" s="1"/>
  <c r="EH232" i="8"/>
  <c r="CO148" i="8"/>
  <c r="CP148" i="8" s="1"/>
  <c r="CS148" i="8" s="1"/>
  <c r="DN138" i="8"/>
  <c r="EH136" i="8"/>
  <c r="BX136" i="8"/>
  <c r="BY136" i="8" s="1"/>
  <c r="CO138" i="8"/>
  <c r="CP138" i="8" s="1"/>
  <c r="CS138" i="8" s="1"/>
  <c r="BX126" i="8"/>
  <c r="BY126" i="8" s="1"/>
  <c r="EH126" i="8"/>
  <c r="DN128" i="8"/>
  <c r="EH110" i="8"/>
  <c r="CP104" i="8"/>
  <c r="CS104" i="8" s="1"/>
  <c r="BX114" i="8"/>
  <c r="BY114" i="8" s="1"/>
  <c r="EH114" i="8"/>
  <c r="CO126" i="8"/>
  <c r="CP126" i="8" s="1"/>
  <c r="CS126" i="8" s="1"/>
  <c r="DN116" i="8"/>
  <c r="EH75" i="8"/>
  <c r="CO87" i="8"/>
  <c r="CP87" i="8" s="1"/>
  <c r="CS87" i="8" s="1"/>
  <c r="BX75" i="8"/>
  <c r="BY75" i="8" s="1"/>
  <c r="DN77" i="8"/>
  <c r="CO74" i="8"/>
  <c r="CP74" i="8" s="1"/>
  <c r="CS74" i="8" s="1"/>
  <c r="EH62" i="8"/>
  <c r="DN64" i="8"/>
  <c r="BX62" i="8"/>
  <c r="BY62" i="8" s="1"/>
  <c r="CO84" i="8"/>
  <c r="CP84" i="8" s="1"/>
  <c r="CS84" i="8" s="1"/>
  <c r="EH72" i="8"/>
  <c r="BX72" i="8"/>
  <c r="BY72" i="8" s="1"/>
  <c r="DN74" i="8"/>
  <c r="BX190" i="8"/>
  <c r="BY190" i="8" s="1"/>
  <c r="BX200" i="8"/>
  <c r="BY200" i="8" s="1"/>
  <c r="CO183" i="8"/>
  <c r="CP183" i="8" s="1"/>
  <c r="CS183" i="8" s="1"/>
  <c r="EH171" i="8"/>
  <c r="BX171" i="8"/>
  <c r="BY171" i="8" s="1"/>
  <c r="DN173" i="8"/>
  <c r="CO90" i="8"/>
  <c r="CP90" i="8" s="1"/>
  <c r="CS90" i="8" s="1"/>
  <c r="DN80" i="8"/>
  <c r="BX78" i="8"/>
  <c r="BY78" i="8" s="1"/>
  <c r="EH78" i="8"/>
  <c r="DN48" i="8"/>
  <c r="BX46" i="8"/>
  <c r="BY46" i="8" s="1"/>
  <c r="CO266" i="8"/>
  <c r="CP266" i="8" s="1"/>
  <c r="CS266" i="8" s="1"/>
  <c r="BX254" i="8"/>
  <c r="BY254" i="8" s="1"/>
  <c r="EH254" i="8"/>
  <c r="DN256" i="8"/>
  <c r="CO85" i="8"/>
  <c r="CP85" i="8" s="1"/>
  <c r="CS85" i="8" s="1"/>
  <c r="DN75" i="8"/>
  <c r="EH73" i="8"/>
  <c r="BX73" i="8"/>
  <c r="BY73" i="8" s="1"/>
  <c r="CO95" i="8"/>
  <c r="CP95" i="8" s="1"/>
  <c r="CS95" i="8" s="1"/>
  <c r="BX83" i="8"/>
  <c r="BY83" i="8" s="1"/>
  <c r="EH83" i="8"/>
  <c r="DN85" i="8"/>
  <c r="BX18" i="8"/>
  <c r="BY18" i="8" s="1"/>
  <c r="CO30" i="8"/>
  <c r="CP30" i="8" s="1"/>
  <c r="EH18" i="8"/>
  <c r="DN20" i="8"/>
  <c r="CP94" i="8"/>
  <c r="CS94" i="8" s="1"/>
  <c r="CO180" i="8"/>
  <c r="CP180" i="8" s="1"/>
  <c r="CS180" i="8" s="1"/>
  <c r="BX168" i="8"/>
  <c r="BY168" i="8" s="1"/>
  <c r="EH168" i="8"/>
  <c r="DN170" i="8"/>
  <c r="DN261" i="8"/>
  <c r="EH259" i="8"/>
  <c r="BX259" i="8"/>
  <c r="BY259" i="8" s="1"/>
  <c r="CO271" i="8"/>
  <c r="CP271" i="8" s="1"/>
  <c r="CO62" i="8"/>
  <c r="CP62" i="8" s="1"/>
  <c r="CS62" i="8" s="1"/>
  <c r="BX50" i="8"/>
  <c r="BY50" i="8" s="1"/>
  <c r="EH50" i="8"/>
  <c r="DN52" i="8"/>
  <c r="CO51" i="8"/>
  <c r="CP51" i="8" s="1"/>
  <c r="CS51" i="8" s="1"/>
  <c r="BX39" i="8"/>
  <c r="BY39" i="8" s="1"/>
  <c r="DN41" i="8"/>
  <c r="EH39" i="8"/>
  <c r="CO234" i="8"/>
  <c r="CP234" i="8" s="1"/>
  <c r="CS234" i="8" s="1"/>
  <c r="EH222" i="8"/>
  <c r="BX222" i="8"/>
  <c r="BY222" i="8" s="1"/>
  <c r="DN224" i="8"/>
  <c r="CO275" i="8"/>
  <c r="CP275" i="8" s="1"/>
  <c r="DN265" i="8"/>
  <c r="BX263" i="8"/>
  <c r="BY263" i="8" s="1"/>
  <c r="EH263" i="8"/>
  <c r="CO53" i="8"/>
  <c r="CP53" i="8" s="1"/>
  <c r="CS53" i="8" s="1"/>
  <c r="EH41" i="8"/>
  <c r="DN43" i="8"/>
  <c r="BX41" i="8"/>
  <c r="BY41" i="8" s="1"/>
  <c r="CO245" i="8"/>
  <c r="CP245" i="8" s="1"/>
  <c r="CS245" i="8" s="1"/>
  <c r="DN235" i="8"/>
  <c r="EH233" i="8"/>
  <c r="BX233" i="8"/>
  <c r="BY233" i="8" s="1"/>
  <c r="CP117" i="8"/>
  <c r="CS117" i="8" s="1"/>
  <c r="CP254" i="8"/>
  <c r="CS254" i="8" s="1"/>
  <c r="CO106" i="8"/>
  <c r="CP106" i="8" s="1"/>
  <c r="CS106" i="8" s="1"/>
  <c r="EH94" i="8"/>
  <c r="BX94" i="8"/>
  <c r="BY94" i="8" s="1"/>
  <c r="DN96" i="8"/>
  <c r="CO116" i="8"/>
  <c r="CP116" i="8" s="1"/>
  <c r="CS116" i="8" s="1"/>
  <c r="EH104" i="8"/>
  <c r="BX104" i="8"/>
  <c r="BY104" i="8" s="1"/>
  <c r="DN106" i="8"/>
  <c r="CO52" i="8"/>
  <c r="CP52" i="8" s="1"/>
  <c r="CS52" i="8" s="1"/>
  <c r="DN42" i="8"/>
  <c r="BX40" i="8"/>
  <c r="BY40" i="8" s="1"/>
  <c r="EH40" i="8"/>
  <c r="CO243" i="8"/>
  <c r="CP243" i="8" s="1"/>
  <c r="CS243" i="8" s="1"/>
  <c r="BX231" i="8"/>
  <c r="BY231" i="8" s="1"/>
  <c r="DN233" i="8"/>
  <c r="EH231" i="8"/>
  <c r="CO276" i="8"/>
  <c r="CP276" i="8" s="1"/>
  <c r="CS276" i="8" s="1"/>
  <c r="EH264" i="8"/>
  <c r="DN266" i="8"/>
  <c r="BX264" i="8"/>
  <c r="BY264" i="8" s="1"/>
  <c r="CP22" i="8"/>
  <c r="CO143" i="8"/>
  <c r="CP143" i="8" s="1"/>
  <c r="CS143" i="8" s="1"/>
  <c r="BX131" i="8"/>
  <c r="BY131" i="8" s="1"/>
  <c r="EH131" i="8"/>
  <c r="DN133" i="8"/>
  <c r="CE77" i="8"/>
  <c r="CF77" i="8" s="1"/>
  <c r="DX79" i="8"/>
  <c r="DA91" i="8"/>
  <c r="DX31" i="8"/>
  <c r="DA43" i="8"/>
  <c r="CE55" i="8"/>
  <c r="CF55" i="8" s="1"/>
  <c r="DX57" i="8"/>
  <c r="DA69" i="8"/>
  <c r="ER55" i="8"/>
  <c r="CE29" i="8"/>
  <c r="CF29" i="8" s="1"/>
  <c r="CG152" i="9"/>
  <c r="CG74" i="9"/>
  <c r="CG68" i="9"/>
  <c r="CG147" i="9"/>
  <c r="CG144" i="9"/>
  <c r="CG32" i="9"/>
  <c r="CG72" i="9"/>
  <c r="CG122" i="9"/>
  <c r="CG64" i="9"/>
  <c r="CG124" i="9"/>
  <c r="CG138" i="9"/>
  <c r="CG78" i="9"/>
  <c r="CG27" i="9"/>
  <c r="CG76" i="9"/>
  <c r="CG107" i="9"/>
  <c r="CG61" i="9"/>
  <c r="CG126" i="9"/>
  <c r="CG161" i="9"/>
  <c r="CG146" i="9"/>
  <c r="CG136" i="9"/>
  <c r="CG85" i="9"/>
  <c r="CG81" i="9"/>
  <c r="CG134" i="9"/>
  <c r="CG104" i="9"/>
  <c r="CG94" i="9"/>
  <c r="CG121" i="9"/>
  <c r="CG70" i="9"/>
  <c r="CG30" i="9"/>
  <c r="CG158" i="9"/>
  <c r="CG162" i="9"/>
  <c r="CG29" i="9"/>
  <c r="CG62" i="9"/>
  <c r="CG127" i="9"/>
  <c r="CG108" i="9"/>
  <c r="CG140" i="9"/>
  <c r="CG63" i="9"/>
  <c r="CG25" i="9"/>
  <c r="CG130" i="9"/>
  <c r="CG117" i="9"/>
  <c r="CG99" i="9"/>
  <c r="CG65" i="9"/>
  <c r="CG156" i="9"/>
  <c r="CG79" i="9"/>
  <c r="CG97" i="9"/>
  <c r="CG71" i="9"/>
  <c r="CG149" i="9"/>
  <c r="CG38" i="9"/>
  <c r="CG145" i="9"/>
  <c r="CG112" i="9"/>
  <c r="CG96" i="9"/>
  <c r="CG41" i="9"/>
  <c r="CG163" i="9"/>
  <c r="CG91" i="9"/>
  <c r="CG98" i="9"/>
  <c r="CG135" i="9"/>
  <c r="CG133" i="9"/>
  <c r="CG143" i="9"/>
  <c r="CG75" i="9"/>
  <c r="CG56" i="9"/>
  <c r="CG155" i="9"/>
  <c r="CG69" i="9"/>
  <c r="CG55" i="9"/>
  <c r="CG44" i="9"/>
  <c r="CG95" i="9"/>
  <c r="CG42" i="9"/>
  <c r="CG86" i="9"/>
  <c r="CG45" i="9"/>
  <c r="CG106" i="9"/>
  <c r="CG57" i="9"/>
  <c r="CG90" i="9"/>
  <c r="CG87" i="9"/>
  <c r="CG66" i="9"/>
  <c r="CG157" i="9"/>
  <c r="CG159" i="9"/>
  <c r="CG111" i="9"/>
  <c r="CG141" i="9"/>
  <c r="CG88" i="9"/>
  <c r="CG153" i="9"/>
  <c r="CG154" i="9"/>
  <c r="CG37" i="9"/>
  <c r="CG34" i="9"/>
  <c r="CG84" i="9"/>
  <c r="CG148" i="9"/>
  <c r="CG132" i="9"/>
  <c r="CG114" i="9"/>
  <c r="CG120" i="9"/>
  <c r="CG51" i="9"/>
  <c r="CG109" i="9"/>
  <c r="CG160" i="9"/>
  <c r="CG52" i="9"/>
  <c r="CG142" i="9"/>
  <c r="CG60" i="9"/>
  <c r="CG40" i="9"/>
  <c r="CG36" i="9"/>
  <c r="CG26" i="9"/>
  <c r="CG33" i="9"/>
  <c r="CG50" i="9"/>
  <c r="CG118" i="9"/>
  <c r="CG115" i="9"/>
  <c r="CG47" i="9"/>
  <c r="CG82" i="9"/>
  <c r="CG89" i="9"/>
  <c r="CG119" i="9"/>
  <c r="CG83" i="9"/>
  <c r="CG67" i="9"/>
  <c r="CG39" i="9"/>
  <c r="CG128" i="9"/>
  <c r="CG102" i="9"/>
  <c r="CG125" i="9"/>
  <c r="CG137" i="9"/>
  <c r="CG31" i="9"/>
  <c r="CG23" i="9"/>
  <c r="CG151" i="9"/>
  <c r="CG43" i="9"/>
  <c r="CG59" i="9"/>
  <c r="CG139" i="9"/>
  <c r="CG103" i="9"/>
  <c r="CG77" i="9"/>
  <c r="CG35" i="9"/>
  <c r="CG80" i="9"/>
  <c r="CG105" i="9"/>
  <c r="CG150" i="9"/>
  <c r="CG113" i="9"/>
  <c r="CG129" i="9"/>
  <c r="CG123" i="9"/>
  <c r="CG48" i="9"/>
  <c r="CG101" i="9"/>
  <c r="CG46" i="9"/>
  <c r="CG93" i="9"/>
  <c r="CG28" i="9"/>
  <c r="CG58" i="9"/>
  <c r="CG53" i="9"/>
  <c r="CG24" i="9"/>
  <c r="CG73" i="9"/>
  <c r="CG110" i="9"/>
  <c r="BN91" i="9"/>
  <c r="CG92" i="9"/>
  <c r="CG116" i="9"/>
  <c r="CG49" i="9"/>
  <c r="BN92" i="9"/>
  <c r="BN138" i="9"/>
  <c r="BN45" i="9"/>
  <c r="BN49" i="9"/>
  <c r="BN59" i="9"/>
  <c r="BN71" i="9"/>
  <c r="BN135" i="9"/>
  <c r="BN133" i="9"/>
  <c r="BN123" i="9"/>
  <c r="BN118" i="9"/>
  <c r="BN103" i="9"/>
  <c r="BN34" i="9"/>
  <c r="BN38" i="9"/>
  <c r="BN99" i="9"/>
  <c r="BN79" i="9"/>
  <c r="BN98" i="9"/>
  <c r="BN145" i="9"/>
  <c r="BN140" i="9"/>
  <c r="BN93" i="9"/>
  <c r="BN129" i="9"/>
  <c r="BN87" i="9"/>
  <c r="BN106" i="9"/>
  <c r="BN26" i="9"/>
  <c r="BN143" i="9"/>
  <c r="BN160" i="9"/>
  <c r="BN25" i="9"/>
  <c r="BN122" i="9"/>
  <c r="BN67" i="9"/>
  <c r="BN141" i="9"/>
  <c r="BN85" i="9"/>
  <c r="BN112" i="9"/>
  <c r="BN136" i="9"/>
  <c r="BN39" i="9"/>
  <c r="BN54" i="9"/>
  <c r="BN126" i="9"/>
  <c r="BN161" i="9"/>
  <c r="BN61" i="9"/>
  <c r="BN77" i="9"/>
  <c r="BN42" i="9"/>
  <c r="BN121" i="9"/>
  <c r="BN30" i="9"/>
  <c r="BN127" i="9"/>
  <c r="BN29" i="9"/>
  <c r="BN117" i="9"/>
  <c r="BN157" i="9"/>
  <c r="BN33" i="9"/>
  <c r="BN31" i="9"/>
  <c r="BN102" i="9"/>
  <c r="BN131" i="9"/>
  <c r="BN139" i="9"/>
  <c r="BN107" i="9"/>
  <c r="BN153" i="9"/>
  <c r="BN37" i="9"/>
  <c r="BN50" i="9"/>
  <c r="BN74" i="9"/>
  <c r="BN66" i="9"/>
  <c r="BN128" i="9"/>
  <c r="BN110" i="9"/>
  <c r="BN70" i="9"/>
  <c r="BN60" i="9"/>
  <c r="BN113" i="9"/>
  <c r="BN148" i="9"/>
  <c r="BN86" i="9"/>
  <c r="BN41" i="9"/>
  <c r="BN48" i="9"/>
  <c r="BN65" i="9"/>
  <c r="BN156" i="9"/>
  <c r="BN88" i="9"/>
  <c r="BN115" i="9"/>
  <c r="BN137" i="9"/>
  <c r="BN132" i="9"/>
  <c r="BN147" i="9"/>
  <c r="BN154" i="9"/>
  <c r="BN24" i="9"/>
  <c r="BN46" i="9"/>
  <c r="BN63" i="9"/>
  <c r="BN130" i="9"/>
  <c r="BN162" i="9"/>
  <c r="BN105" i="9"/>
  <c r="BN47" i="9"/>
  <c r="BN55" i="9"/>
  <c r="BN82" i="9"/>
  <c r="BN80" i="9"/>
  <c r="BN57" i="9"/>
  <c r="BN43" i="9"/>
  <c r="BN64" i="9"/>
  <c r="BN78" i="9"/>
  <c r="BN158" i="9"/>
  <c r="BN104" i="9"/>
  <c r="BN159" i="9"/>
  <c r="BN134" i="9"/>
  <c r="BN72" i="9"/>
  <c r="BN111" i="9"/>
  <c r="BN44" i="9"/>
  <c r="BN89" i="9"/>
  <c r="BN90" i="9"/>
  <c r="BN76" i="9"/>
  <c r="BN53" i="9"/>
  <c r="BN69" i="9"/>
  <c r="BN163" i="9"/>
  <c r="N15" i="9" s="1"/>
  <c r="BN73" i="9"/>
  <c r="BN150" i="9"/>
  <c r="BN142" i="9"/>
  <c r="BN152" i="9"/>
  <c r="BN51" i="9"/>
  <c r="BN96" i="9"/>
  <c r="BN68" i="9"/>
  <c r="BN146" i="9"/>
  <c r="BN23" i="9"/>
  <c r="BN100" i="9"/>
  <c r="BN58" i="9"/>
  <c r="BN125" i="9"/>
  <c r="BN32" i="9"/>
  <c r="BN40" i="9"/>
  <c r="BN108" i="9"/>
  <c r="BN124" i="9"/>
  <c r="BN151" i="9"/>
  <c r="BN114" i="9"/>
  <c r="BN36" i="9"/>
  <c r="BN144" i="9"/>
  <c r="BN149" i="9"/>
  <c r="BN62" i="9"/>
  <c r="BN75" i="9"/>
  <c r="CD30" i="9"/>
  <c r="CD46" i="9"/>
  <c r="CD76" i="9"/>
  <c r="CD101" i="9"/>
  <c r="CD132" i="9"/>
  <c r="CD47" i="9"/>
  <c r="CD134" i="9"/>
  <c r="CD122" i="9"/>
  <c r="CD57" i="9"/>
  <c r="CD98" i="9"/>
  <c r="CD152" i="9"/>
  <c r="CD139" i="9"/>
  <c r="CD108" i="9"/>
  <c r="CD162" i="9"/>
  <c r="CD142" i="9"/>
  <c r="CD81" i="9"/>
  <c r="CD109" i="9"/>
  <c r="CD114" i="9"/>
  <c r="CD59" i="9"/>
  <c r="CD104" i="9"/>
  <c r="CD39" i="9"/>
  <c r="CD44" i="9"/>
  <c r="CD141" i="9"/>
  <c r="CD84" i="9"/>
  <c r="CD93" i="9"/>
  <c r="CD135" i="9"/>
  <c r="CD150" i="9"/>
  <c r="CD124" i="9"/>
  <c r="CD82" i="9"/>
  <c r="CD38" i="9"/>
  <c r="CD69" i="9"/>
  <c r="CD115" i="9"/>
  <c r="CD43" i="9"/>
  <c r="CD79" i="9"/>
  <c r="CD80" i="9"/>
  <c r="CD91" i="9"/>
  <c r="CD28" i="9"/>
  <c r="CD136" i="9"/>
  <c r="CD100" i="9"/>
  <c r="CD37" i="9"/>
  <c r="CD55" i="9"/>
  <c r="CD105" i="9"/>
  <c r="CD140" i="9"/>
  <c r="CD75" i="9"/>
  <c r="CD116" i="9"/>
  <c r="CD42" i="9"/>
  <c r="CD25" i="9"/>
  <c r="CD138" i="9"/>
  <c r="CD68" i="9"/>
  <c r="CD53" i="9"/>
  <c r="CD156" i="9"/>
  <c r="CD48" i="9"/>
  <c r="CD27" i="9"/>
  <c r="CD83" i="9"/>
  <c r="CD130" i="9"/>
  <c r="CD67" i="9"/>
  <c r="CD92" i="9"/>
  <c r="CD125" i="9"/>
  <c r="CD153" i="9"/>
  <c r="CD78" i="9"/>
  <c r="CD60" i="9"/>
  <c r="CD151" i="9"/>
  <c r="CD113" i="9"/>
  <c r="CD97" i="9"/>
  <c r="CD26" i="9"/>
  <c r="CD56" i="9"/>
  <c r="CD144" i="9"/>
  <c r="CD121" i="9"/>
  <c r="CD163" i="9"/>
  <c r="CD129" i="9"/>
  <c r="CD123" i="9"/>
  <c r="CD99" i="9"/>
  <c r="CD54" i="9"/>
  <c r="CD77" i="9"/>
  <c r="CD33" i="9"/>
  <c r="CD66" i="9"/>
  <c r="CD118" i="9"/>
  <c r="CD61" i="9"/>
  <c r="CD72" i="9"/>
  <c r="CD110" i="9"/>
  <c r="CD86" i="9"/>
  <c r="CD157" i="9"/>
  <c r="CD63" i="9"/>
  <c r="CD70" i="9"/>
  <c r="CD149" i="9"/>
  <c r="CD96" i="9"/>
  <c r="CD112" i="9"/>
  <c r="CD24" i="9"/>
  <c r="CD36" i="9"/>
  <c r="CD88" i="9"/>
  <c r="CD146" i="9"/>
  <c r="CD158" i="9"/>
  <c r="CD89" i="9"/>
  <c r="CD71" i="9"/>
  <c r="CD35" i="9"/>
  <c r="CD40" i="9"/>
  <c r="CD32" i="9"/>
  <c r="CD120" i="9"/>
  <c r="CD94" i="9"/>
  <c r="CD126" i="9"/>
  <c r="CD154" i="9"/>
  <c r="CD107" i="9"/>
  <c r="CD23" i="9"/>
  <c r="CD103" i="9"/>
  <c r="CD90" i="9"/>
  <c r="CD127" i="9"/>
  <c r="CD133" i="9"/>
  <c r="CD128" i="9"/>
  <c r="CD58" i="9"/>
  <c r="CD155" i="9"/>
  <c r="CD137" i="9"/>
  <c r="CD102" i="9"/>
  <c r="CD64" i="9"/>
  <c r="CD52" i="9"/>
  <c r="CD62" i="9"/>
  <c r="CD29" i="9"/>
  <c r="CD85" i="9"/>
  <c r="CD106" i="9"/>
  <c r="CD131" i="9"/>
  <c r="CD73" i="9"/>
  <c r="CD34" i="9"/>
  <c r="CD65" i="9"/>
  <c r="CD45" i="9"/>
  <c r="CD111" i="9"/>
  <c r="CD87" i="9"/>
  <c r="CD31" i="9"/>
  <c r="CD95" i="9"/>
  <c r="CD143" i="9"/>
  <c r="CD160" i="9"/>
  <c r="CD148" i="9"/>
  <c r="CD117" i="9"/>
  <c r="CD41" i="9"/>
  <c r="CD50" i="9"/>
  <c r="CD159" i="9"/>
  <c r="CD119" i="9"/>
  <c r="CD147" i="9"/>
  <c r="CD161" i="9"/>
  <c r="CD51" i="9"/>
  <c r="CD74" i="9"/>
  <c r="CD49" i="9"/>
  <c r="CD145" i="9"/>
  <c r="BN35" i="9"/>
  <c r="BN155" i="9"/>
  <c r="BO39" i="9"/>
  <c r="BO134" i="9"/>
  <c r="BO50" i="9"/>
  <c r="BO24" i="9"/>
  <c r="BO159" i="9"/>
  <c r="BO87" i="9"/>
  <c r="BO67" i="9"/>
  <c r="BO104" i="9"/>
  <c r="BO45" i="9"/>
  <c r="BO136" i="9"/>
  <c r="BO125" i="9"/>
  <c r="BO124" i="9"/>
  <c r="BO161" i="9"/>
  <c r="BO48" i="9"/>
  <c r="BO96" i="9"/>
  <c r="BO63" i="9"/>
  <c r="BO71" i="9"/>
  <c r="BO97" i="9"/>
  <c r="BO59" i="9"/>
  <c r="BO158" i="9"/>
  <c r="BO115" i="9"/>
  <c r="BO110" i="9"/>
  <c r="BO73" i="9"/>
  <c r="BO28" i="9"/>
  <c r="BO129" i="9"/>
  <c r="BO57" i="9"/>
  <c r="BO81" i="9"/>
  <c r="BO78" i="9"/>
  <c r="BO114" i="9"/>
  <c r="BO160" i="9"/>
  <c r="BO132" i="9"/>
  <c r="BO23" i="9"/>
  <c r="BO103" i="9"/>
  <c r="BO123" i="9"/>
  <c r="BO139" i="9"/>
  <c r="BO130" i="9"/>
  <c r="BO143" i="9"/>
  <c r="BO147" i="9"/>
  <c r="BO154" i="9"/>
  <c r="BO119" i="9"/>
  <c r="BO133" i="9"/>
  <c r="BO31" i="9"/>
  <c r="BO113" i="9"/>
  <c r="BO49" i="9"/>
  <c r="BO35" i="9"/>
  <c r="BO65" i="9"/>
  <c r="BO29" i="9"/>
  <c r="BO79" i="9"/>
  <c r="BO37" i="9"/>
  <c r="BO68" i="9"/>
  <c r="BO66" i="9"/>
  <c r="BO126" i="9"/>
  <c r="BO92" i="9"/>
  <c r="BO105" i="9"/>
  <c r="BO55" i="9"/>
  <c r="BO33" i="9"/>
  <c r="BO90" i="9"/>
  <c r="BO44" i="9"/>
  <c r="BO34" i="9"/>
  <c r="BO72" i="9"/>
  <c r="BO116" i="9"/>
  <c r="BO54" i="9"/>
  <c r="BO52" i="9"/>
  <c r="BO122" i="9"/>
  <c r="BO118" i="9"/>
  <c r="BO153" i="9"/>
  <c r="BO30" i="9"/>
  <c r="BO91" i="9"/>
  <c r="BO80" i="9"/>
  <c r="BO77" i="9"/>
  <c r="BO36" i="9"/>
  <c r="BO76" i="9"/>
  <c r="BO120" i="9"/>
  <c r="BO146" i="9"/>
  <c r="BO32" i="9"/>
  <c r="BO156" i="9"/>
  <c r="BO26" i="9"/>
  <c r="BO88" i="9"/>
  <c r="BO140" i="9"/>
  <c r="BO98" i="9"/>
  <c r="BO111" i="9"/>
  <c r="BO121" i="9"/>
  <c r="BO101" i="9"/>
  <c r="BO47" i="9"/>
  <c r="BO109" i="9"/>
  <c r="BO162" i="9"/>
  <c r="BO151" i="9"/>
  <c r="BO51" i="9"/>
  <c r="BO27" i="9"/>
  <c r="BO137" i="9"/>
  <c r="BO148" i="9"/>
  <c r="BO99" i="9"/>
  <c r="BO85" i="9"/>
  <c r="BO141" i="9"/>
  <c r="BO157" i="9"/>
  <c r="BO163" i="9"/>
  <c r="BO142" i="9"/>
  <c r="BO43" i="9"/>
  <c r="BO107" i="9"/>
  <c r="BO155" i="9"/>
  <c r="BO145" i="9"/>
  <c r="BO82" i="9"/>
  <c r="BO64" i="9"/>
  <c r="BO61" i="9"/>
  <c r="BO95" i="9"/>
  <c r="BO149" i="9"/>
  <c r="BO75" i="9"/>
  <c r="BO62" i="9"/>
  <c r="BO84" i="9"/>
  <c r="BO144" i="9"/>
  <c r="BO42" i="9"/>
  <c r="BO138" i="9"/>
  <c r="BO93" i="9"/>
  <c r="BO86" i="9"/>
  <c r="BO152" i="9"/>
  <c r="BO25" i="9"/>
  <c r="BO58" i="9"/>
  <c r="BO112" i="9"/>
  <c r="BO53" i="9"/>
  <c r="BO40" i="9"/>
  <c r="BO89" i="9"/>
  <c r="BO108" i="9"/>
  <c r="BO131" i="9"/>
  <c r="BO46" i="9"/>
  <c r="BO60" i="9"/>
  <c r="BO38" i="9"/>
  <c r="BO106" i="9"/>
  <c r="BO56" i="9"/>
  <c r="BO127" i="9"/>
  <c r="BO70" i="9"/>
  <c r="BO117" i="9"/>
  <c r="BO69" i="9"/>
  <c r="BO150" i="9"/>
  <c r="BO94" i="9"/>
  <c r="BO135" i="9"/>
  <c r="BO128" i="9"/>
  <c r="BO102" i="9"/>
  <c r="BO83" i="9"/>
  <c r="BO41" i="9"/>
  <c r="BO100" i="9"/>
  <c r="BO74" i="9"/>
  <c r="BN56" i="9"/>
  <c r="BN116" i="9"/>
  <c r="BN101" i="9"/>
  <c r="BN27" i="9"/>
  <c r="BN120" i="9"/>
  <c r="BN97" i="9"/>
  <c r="BN52" i="9"/>
  <c r="BN81" i="9"/>
  <c r="BN95" i="9"/>
  <c r="BN28" i="9"/>
  <c r="BN83" i="9"/>
  <c r="BN109" i="9"/>
  <c r="BN94" i="9"/>
  <c r="BN84" i="9"/>
  <c r="CE53" i="8"/>
  <c r="CF53" i="8" s="1"/>
  <c r="ER53" i="8"/>
  <c r="DA67" i="8"/>
  <c r="DX55" i="8"/>
  <c r="CO242" i="8"/>
  <c r="CP242" i="8" s="1"/>
  <c r="EH230" i="8"/>
  <c r="DN232" i="8"/>
  <c r="BX230" i="8"/>
  <c r="BY230" i="8" s="1"/>
  <c r="CO227" i="8"/>
  <c r="CP227" i="8" s="1"/>
  <c r="DN217" i="8"/>
  <c r="BX215" i="8"/>
  <c r="BY215" i="8" s="1"/>
  <c r="EH215" i="8"/>
  <c r="CO152" i="8"/>
  <c r="CP152" i="8" s="1"/>
  <c r="DN142" i="8"/>
  <c r="EH140" i="8"/>
  <c r="BX140" i="8"/>
  <c r="BY140" i="8" s="1"/>
  <c r="CE63" i="8"/>
  <c r="CF63" i="8" s="1"/>
  <c r="DA77" i="8"/>
  <c r="DX65" i="8"/>
  <c r="ER63" i="8"/>
  <c r="CO223" i="8"/>
  <c r="CP223" i="8" s="1"/>
  <c r="DN213" i="8"/>
  <c r="BX211" i="8"/>
  <c r="BY211" i="8" s="1"/>
  <c r="EH211" i="8"/>
  <c r="CO260" i="8"/>
  <c r="CP260" i="8" s="1"/>
  <c r="DN250" i="8"/>
  <c r="EH248" i="8"/>
  <c r="BX248" i="8"/>
  <c r="BY248" i="8" s="1"/>
  <c r="EH150" i="8"/>
  <c r="CO162" i="8"/>
  <c r="CP162" i="8" s="1"/>
  <c r="DN152" i="8"/>
  <c r="BX150" i="8"/>
  <c r="BY150" i="8" s="1"/>
  <c r="CO173" i="8"/>
  <c r="CP173" i="8" s="1"/>
  <c r="EH161" i="8"/>
  <c r="DN163" i="8"/>
  <c r="BX161" i="8"/>
  <c r="BY161" i="8" s="1"/>
  <c r="CO33" i="8"/>
  <c r="CP33" i="8" s="1"/>
  <c r="DN23" i="8"/>
  <c r="EH21" i="8"/>
  <c r="BX21" i="8"/>
  <c r="BY21" i="8" s="1"/>
  <c r="CO248" i="8"/>
  <c r="CP248" i="8" s="1"/>
  <c r="DN238" i="8"/>
  <c r="EH236" i="8"/>
  <c r="BX236" i="8"/>
  <c r="BY236" i="8" s="1"/>
  <c r="ER111" i="8"/>
  <c r="DA125" i="8"/>
  <c r="CE111" i="8"/>
  <c r="CF111" i="8" s="1"/>
  <c r="DX113" i="8"/>
  <c r="CO134" i="8"/>
  <c r="CP134" i="8" s="1"/>
  <c r="BX122" i="8"/>
  <c r="BY122" i="8" s="1"/>
  <c r="DN124" i="8"/>
  <c r="EH122" i="8"/>
  <c r="DA101" i="8"/>
  <c r="DB101" i="8" s="1"/>
  <c r="DX89" i="8"/>
  <c r="ER87" i="8"/>
  <c r="CE87" i="8"/>
  <c r="CF87" i="8" s="1"/>
  <c r="DX104" i="8"/>
  <c r="ER102" i="8"/>
  <c r="CE102" i="8"/>
  <c r="CF102" i="8" s="1"/>
  <c r="DA116" i="8"/>
  <c r="CO252" i="8"/>
  <c r="CP252" i="8" s="1"/>
  <c r="EH240" i="8"/>
  <c r="DN242" i="8"/>
  <c r="BX240" i="8"/>
  <c r="BY240" i="8" s="1"/>
  <c r="CO184" i="8"/>
  <c r="CP184" i="8" s="1"/>
  <c r="EH172" i="8"/>
  <c r="DN174" i="8"/>
  <c r="BX172" i="8"/>
  <c r="BY172" i="8" s="1"/>
  <c r="CO46" i="8"/>
  <c r="CP46" i="8" s="1"/>
  <c r="DN36" i="8"/>
  <c r="BX34" i="8"/>
  <c r="BY34" i="8" s="1"/>
  <c r="EH34" i="8"/>
  <c r="CO139" i="8"/>
  <c r="CP139" i="8" s="1"/>
  <c r="BX127" i="8"/>
  <c r="BY127" i="8" s="1"/>
  <c r="EH127" i="8"/>
  <c r="DN129" i="8"/>
  <c r="CO41" i="8"/>
  <c r="CP41" i="8" s="1"/>
  <c r="DN31" i="8"/>
  <c r="EH29" i="8"/>
  <c r="BX29" i="8"/>
  <c r="BY29" i="8" s="1"/>
  <c r="CO64" i="8"/>
  <c r="CP64" i="8" s="1"/>
  <c r="EH52" i="8"/>
  <c r="DN54" i="8"/>
  <c r="BX52" i="8"/>
  <c r="BY52" i="8" s="1"/>
  <c r="CO71" i="8"/>
  <c r="CP71" i="8" s="1"/>
  <c r="EH59" i="8"/>
  <c r="DN61" i="8"/>
  <c r="BX59" i="8"/>
  <c r="BY59" i="8" s="1"/>
  <c r="CE30" i="8"/>
  <c r="CF30" i="8" s="1"/>
  <c r="ER30" i="8"/>
  <c r="DX32" i="8"/>
  <c r="DA44" i="8"/>
  <c r="DB44" i="8" s="1"/>
  <c r="DX34" i="8"/>
  <c r="CE32" i="8"/>
  <c r="CF32" i="8" s="1"/>
  <c r="ER32" i="8"/>
  <c r="DA46" i="8"/>
  <c r="DX22" i="8"/>
  <c r="ER20" i="8"/>
  <c r="CE20" i="8"/>
  <c r="CF20" i="8" s="1"/>
  <c r="DA34" i="8"/>
  <c r="DB34" i="8" s="1"/>
  <c r="DN19" i="8"/>
  <c r="CO29" i="8"/>
  <c r="CP29" i="8" s="1"/>
  <c r="BX17" i="8"/>
  <c r="BY17" i="8" s="1"/>
  <c r="EH17" i="8"/>
  <c r="CO250" i="8"/>
  <c r="CP250" i="8" s="1"/>
  <c r="DN240" i="8"/>
  <c r="EH238" i="8"/>
  <c r="BX238" i="8"/>
  <c r="BY238" i="8" s="1"/>
  <c r="CO78" i="8"/>
  <c r="CP78" i="8" s="1"/>
  <c r="DN68" i="8"/>
  <c r="EH66" i="8"/>
  <c r="BX66" i="8"/>
  <c r="BY66" i="8" s="1"/>
  <c r="CO172" i="8"/>
  <c r="CP172" i="8" s="1"/>
  <c r="EH160" i="8"/>
  <c r="DN162" i="8"/>
  <c r="BX160" i="8"/>
  <c r="BY160" i="8" s="1"/>
  <c r="CO72" i="8"/>
  <c r="CP72" i="8" s="1"/>
  <c r="DN62" i="8"/>
  <c r="EH60" i="8"/>
  <c r="BX60" i="8"/>
  <c r="BY60" i="8" s="1"/>
  <c r="CE25" i="8"/>
  <c r="CF25" i="8" s="1"/>
  <c r="ER25" i="8"/>
  <c r="DA39" i="8"/>
  <c r="DX27" i="8"/>
  <c r="DA109" i="8"/>
  <c r="DB109" i="8" s="1"/>
  <c r="ER95" i="8"/>
  <c r="CE95" i="8"/>
  <c r="CF95" i="8" s="1"/>
  <c r="DX97" i="8"/>
  <c r="CO60" i="8"/>
  <c r="CP60" i="8" s="1"/>
  <c r="EH48" i="8"/>
  <c r="DN50" i="8"/>
  <c r="BX48" i="8"/>
  <c r="BY48" i="8" s="1"/>
  <c r="CO35" i="8"/>
  <c r="CP35" i="8" s="1"/>
  <c r="DN25" i="8"/>
  <c r="EH23" i="8"/>
  <c r="BX23" i="8"/>
  <c r="BY23" i="8" s="1"/>
  <c r="CO110" i="8"/>
  <c r="CP110" i="8" s="1"/>
  <c r="EH98" i="8"/>
  <c r="DN100" i="8"/>
  <c r="BX98" i="8"/>
  <c r="BY98" i="8" s="1"/>
  <c r="CO204" i="8"/>
  <c r="CP204" i="8" s="1"/>
  <c r="EH192" i="8"/>
  <c r="DN194" i="8"/>
  <c r="BX192" i="8"/>
  <c r="BY192" i="8" s="1"/>
  <c r="CO246" i="8"/>
  <c r="CP246" i="8" s="1"/>
  <c r="DN236" i="8"/>
  <c r="BX234" i="8"/>
  <c r="BY234" i="8" s="1"/>
  <c r="EH234" i="8"/>
  <c r="CO80" i="8"/>
  <c r="CP80" i="8" s="1"/>
  <c r="DN70" i="8"/>
  <c r="EH68" i="8"/>
  <c r="BX68" i="8"/>
  <c r="BY68" i="8" s="1"/>
  <c r="DA119" i="8"/>
  <c r="CE105" i="8"/>
  <c r="CF105" i="8" s="1"/>
  <c r="DX107" i="8"/>
  <c r="ER105" i="8"/>
  <c r="CE81" i="8"/>
  <c r="CF81" i="8" s="1"/>
  <c r="DX83" i="8"/>
  <c r="ER81" i="8"/>
  <c r="DA95" i="8"/>
  <c r="CE89" i="8"/>
  <c r="CF89" i="8" s="1"/>
  <c r="DA103" i="8"/>
  <c r="DX91" i="8"/>
  <c r="ER89" i="8"/>
  <c r="CE31" i="8"/>
  <c r="CF31" i="8" s="1"/>
  <c r="DA45" i="8"/>
  <c r="ER31" i="8"/>
  <c r="DX33" i="8"/>
  <c r="CE46" i="8"/>
  <c r="CF46" i="8" s="1"/>
  <c r="ER46" i="8"/>
  <c r="DA60" i="8"/>
  <c r="DX48" i="8"/>
  <c r="CE57" i="8"/>
  <c r="CF57" i="8" s="1"/>
  <c r="DA71" i="8"/>
  <c r="DX59" i="8"/>
  <c r="ER57" i="8"/>
  <c r="CE79" i="8"/>
  <c r="CF79" i="8" s="1"/>
  <c r="DX81" i="8"/>
  <c r="DA93" i="8"/>
  <c r="ER79" i="8"/>
  <c r="CE90" i="8"/>
  <c r="CF90" i="8" s="1"/>
  <c r="DA104" i="8"/>
  <c r="DX92" i="8"/>
  <c r="ER90" i="8"/>
  <c r="CE76" i="8"/>
  <c r="CF76" i="8" s="1"/>
  <c r="DX78" i="8"/>
  <c r="DA90" i="8"/>
  <c r="ER76" i="8"/>
  <c r="CF60" i="9"/>
  <c r="CF97" i="9"/>
  <c r="CF126" i="9"/>
  <c r="CF49" i="9"/>
  <c r="CF69" i="9"/>
  <c r="CF29" i="9"/>
  <c r="CF147" i="9"/>
  <c r="CF67" i="9"/>
  <c r="CF80" i="9"/>
  <c r="CF26" i="9"/>
  <c r="CF101" i="9"/>
  <c r="CF82" i="9"/>
  <c r="CF41" i="9"/>
  <c r="CF130" i="9"/>
  <c r="CF151" i="9"/>
  <c r="CF54" i="9"/>
  <c r="CK54" i="9" s="1"/>
  <c r="CF158" i="9"/>
  <c r="CF68" i="9"/>
  <c r="CF78" i="9"/>
  <c r="CF139" i="9"/>
  <c r="CF87" i="9"/>
  <c r="CF62" i="9"/>
  <c r="CF33" i="9"/>
  <c r="CF160" i="9"/>
  <c r="CF83" i="9"/>
  <c r="CF50" i="9"/>
  <c r="CF37" i="9"/>
  <c r="CF146" i="9"/>
  <c r="CF115" i="9"/>
  <c r="CF110" i="9"/>
  <c r="CF124" i="9"/>
  <c r="CF34" i="9"/>
  <c r="CF40" i="9"/>
  <c r="CF111" i="9"/>
  <c r="CF128" i="9"/>
  <c r="CF71" i="9"/>
  <c r="CF51" i="9"/>
  <c r="CF112" i="9"/>
  <c r="CF42" i="9"/>
  <c r="CF105" i="9"/>
  <c r="CF138" i="9"/>
  <c r="CF56" i="9"/>
  <c r="CF47" i="9"/>
  <c r="CF119" i="9"/>
  <c r="CF125" i="9"/>
  <c r="CF162" i="9"/>
  <c r="CF45" i="9"/>
  <c r="CF123" i="9"/>
  <c r="CF58" i="9"/>
  <c r="CF91" i="9"/>
  <c r="CF43" i="9"/>
  <c r="CF52" i="9"/>
  <c r="CF61" i="9"/>
  <c r="CF93" i="9"/>
  <c r="CF116" i="9"/>
  <c r="CF79" i="9"/>
  <c r="CF90" i="9"/>
  <c r="CF106" i="9"/>
  <c r="CF149" i="9"/>
  <c r="CF153" i="9"/>
  <c r="CF92" i="9"/>
  <c r="CF148" i="9"/>
  <c r="CF65" i="9"/>
  <c r="CF107" i="9"/>
  <c r="CF63" i="9"/>
  <c r="CF35" i="9"/>
  <c r="CF144" i="9"/>
  <c r="CF77" i="9"/>
  <c r="CF36" i="9"/>
  <c r="CF154" i="9"/>
  <c r="CF72" i="9"/>
  <c r="CF156" i="9"/>
  <c r="CF104" i="9"/>
  <c r="CF143" i="9"/>
  <c r="CF129" i="9"/>
  <c r="CF57" i="9"/>
  <c r="CF114" i="9"/>
  <c r="CF23" i="9"/>
  <c r="CF141" i="9"/>
  <c r="CF70" i="9"/>
  <c r="CF163" i="9"/>
  <c r="CF64" i="9"/>
  <c r="CF100" i="9"/>
  <c r="CF142" i="9"/>
  <c r="CF157" i="9"/>
  <c r="CF120" i="9"/>
  <c r="CF75" i="9"/>
  <c r="CF99" i="9"/>
  <c r="CF84" i="9"/>
  <c r="CF74" i="9"/>
  <c r="CF46" i="9"/>
  <c r="CF95" i="9"/>
  <c r="CF27" i="9"/>
  <c r="CF53" i="9"/>
  <c r="CF137" i="9"/>
  <c r="CF127" i="9"/>
  <c r="CF66" i="9"/>
  <c r="CF103" i="9"/>
  <c r="CF140" i="9"/>
  <c r="CF121" i="9"/>
  <c r="CF39" i="9"/>
  <c r="CF135" i="9"/>
  <c r="CF108" i="9"/>
  <c r="CF28" i="9"/>
  <c r="CF145" i="9"/>
  <c r="CF118" i="9"/>
  <c r="CF136" i="9"/>
  <c r="CF161" i="9"/>
  <c r="CF81" i="9"/>
  <c r="CF76" i="9"/>
  <c r="CF98" i="9"/>
  <c r="CF102" i="9"/>
  <c r="CF109" i="9"/>
  <c r="CF25" i="9"/>
  <c r="CF132" i="9"/>
  <c r="CF150" i="9"/>
  <c r="CF159" i="9"/>
  <c r="CF117" i="9"/>
  <c r="CF24" i="9"/>
  <c r="CF55" i="9"/>
  <c r="CF38" i="9"/>
  <c r="CF89" i="9"/>
  <c r="CF31" i="9"/>
  <c r="CF86" i="9"/>
  <c r="CF44" i="9"/>
  <c r="CF94" i="9"/>
  <c r="CF155" i="9"/>
  <c r="CF85" i="9"/>
  <c r="CF134" i="9"/>
  <c r="CF131" i="9"/>
  <c r="CF32" i="9"/>
  <c r="CF96" i="9"/>
  <c r="CF59" i="9"/>
  <c r="CF133" i="9"/>
  <c r="CF88" i="9"/>
  <c r="CF152" i="9"/>
  <c r="CF48" i="9"/>
  <c r="CF122" i="9"/>
  <c r="CF73" i="9"/>
  <c r="CF113" i="9"/>
  <c r="CF30" i="9"/>
  <c r="DN72" i="8"/>
  <c r="EH70" i="8"/>
  <c r="CO82" i="8"/>
  <c r="CP82" i="8" s="1"/>
  <c r="BX70" i="8"/>
  <c r="BY70" i="8" s="1"/>
  <c r="EH79" i="8"/>
  <c r="BX79" i="8"/>
  <c r="BY79" i="8" s="1"/>
  <c r="DN81" i="8"/>
  <c r="CO91" i="8"/>
  <c r="CP91" i="8" s="1"/>
  <c r="EH80" i="8"/>
  <c r="DN82" i="8"/>
  <c r="CO92" i="8"/>
  <c r="CP92" i="8" s="1"/>
  <c r="BX80" i="8"/>
  <c r="BY80" i="8" s="1"/>
  <c r="DN83" i="8"/>
  <c r="CO93" i="8"/>
  <c r="CP93" i="8" s="1"/>
  <c r="EH81" i="8"/>
  <c r="BX81" i="8"/>
  <c r="BY81" i="8" s="1"/>
  <c r="CO144" i="8"/>
  <c r="CP144" i="8" s="1"/>
  <c r="BX132" i="8"/>
  <c r="BY132" i="8" s="1"/>
  <c r="DN134" i="8"/>
  <c r="EH132" i="8"/>
  <c r="CO166" i="8"/>
  <c r="CP166" i="8" s="1"/>
  <c r="DN156" i="8"/>
  <c r="BX154" i="8"/>
  <c r="BY154" i="8" s="1"/>
  <c r="EH154" i="8"/>
  <c r="CO191" i="8"/>
  <c r="CP191" i="8" s="1"/>
  <c r="DN181" i="8"/>
  <c r="BX179" i="8"/>
  <c r="BY179" i="8" s="1"/>
  <c r="EH179" i="8"/>
  <c r="CO67" i="8"/>
  <c r="CP67" i="8" s="1"/>
  <c r="DN57" i="8"/>
  <c r="BX55" i="8"/>
  <c r="BY55" i="8" s="1"/>
  <c r="EH55" i="8"/>
  <c r="CO68" i="8"/>
  <c r="CP68" i="8" s="1"/>
  <c r="DN58" i="8"/>
  <c r="EH56" i="8"/>
  <c r="BX56" i="8"/>
  <c r="BY56" i="8" s="1"/>
  <c r="CO69" i="8"/>
  <c r="CP69" i="8" s="1"/>
  <c r="EH57" i="8"/>
  <c r="DN59" i="8"/>
  <c r="BX57" i="8"/>
  <c r="BY57" i="8" s="1"/>
  <c r="CO224" i="8"/>
  <c r="CP224" i="8" s="1"/>
  <c r="BX212" i="8"/>
  <c r="BY212" i="8" s="1"/>
  <c r="DN214" i="8"/>
  <c r="EH212" i="8"/>
  <c r="CO142" i="8"/>
  <c r="CP142" i="8" s="1"/>
  <c r="BX130" i="8"/>
  <c r="BY130" i="8" s="1"/>
  <c r="EH130" i="8"/>
  <c r="DN132" i="8"/>
  <c r="CO153" i="8"/>
  <c r="CP153" i="8" s="1"/>
  <c r="DN143" i="8"/>
  <c r="EH141" i="8"/>
  <c r="BX141" i="8"/>
  <c r="BY141" i="8" s="1"/>
  <c r="CO226" i="8"/>
  <c r="CP226" i="8" s="1"/>
  <c r="DN216" i="8"/>
  <c r="BX214" i="8"/>
  <c r="BY214" i="8" s="1"/>
  <c r="EH214" i="8"/>
  <c r="CO235" i="8"/>
  <c r="CP235" i="8" s="1"/>
  <c r="DN225" i="8"/>
  <c r="BX223" i="8"/>
  <c r="BY223" i="8" s="1"/>
  <c r="EH223" i="8"/>
  <c r="CO236" i="8"/>
  <c r="CP236" i="8" s="1"/>
  <c r="DN226" i="8"/>
  <c r="EH224" i="8"/>
  <c r="BX224" i="8"/>
  <c r="BY224" i="8" s="1"/>
  <c r="CO237" i="8"/>
  <c r="CP237" i="8" s="1"/>
  <c r="EH225" i="8"/>
  <c r="BX225" i="8"/>
  <c r="BY225" i="8" s="1"/>
  <c r="DN227" i="8"/>
  <c r="DN253" i="8"/>
  <c r="EH251" i="8"/>
  <c r="BX251" i="8"/>
  <c r="BY251" i="8" s="1"/>
  <c r="CO263" i="8"/>
  <c r="CP263" i="8" s="1"/>
  <c r="CO214" i="8"/>
  <c r="CP214" i="8" s="1"/>
  <c r="EH202" i="8"/>
  <c r="DN204" i="8"/>
  <c r="BX202" i="8"/>
  <c r="BY202" i="8" s="1"/>
  <c r="CO31" i="8"/>
  <c r="CP31" i="8" s="1"/>
  <c r="EH19" i="8"/>
  <c r="BX19" i="8"/>
  <c r="BY19" i="8" s="1"/>
  <c r="DN21" i="8"/>
  <c r="CO207" i="8"/>
  <c r="CP207" i="8" s="1"/>
  <c r="DN197" i="8"/>
  <c r="EH195" i="8"/>
  <c r="BX195" i="8"/>
  <c r="BY195" i="8" s="1"/>
  <c r="CO209" i="8"/>
  <c r="CP209" i="8" s="1"/>
  <c r="DN199" i="8"/>
  <c r="EH197" i="8"/>
  <c r="BX197" i="8"/>
  <c r="BY197" i="8" s="1"/>
  <c r="CO241" i="8"/>
  <c r="CP241" i="8" s="1"/>
  <c r="BX229" i="8"/>
  <c r="BY229" i="8" s="1"/>
  <c r="DN231" i="8"/>
  <c r="EH229" i="8"/>
  <c r="CO167" i="8"/>
  <c r="CP167" i="8" s="1"/>
  <c r="EH155" i="8"/>
  <c r="DN157" i="8"/>
  <c r="BX155" i="8"/>
  <c r="BY155" i="8" s="1"/>
  <c r="BX181" i="8"/>
  <c r="BY181" i="8" s="1"/>
  <c r="EH181" i="8"/>
  <c r="DN183" i="8"/>
  <c r="CO193" i="8"/>
  <c r="CP193" i="8" s="1"/>
  <c r="CE58" i="8"/>
  <c r="CF58" i="8" s="1"/>
  <c r="DA72" i="8"/>
  <c r="DX60" i="8"/>
  <c r="ER58" i="8"/>
  <c r="CE42" i="8"/>
  <c r="CF42" i="8" s="1"/>
  <c r="DX44" i="8"/>
  <c r="ER42" i="8"/>
  <c r="DA56" i="8"/>
  <c r="DB56" i="8" s="1"/>
  <c r="CO253" i="8"/>
  <c r="CP253" i="8" s="1"/>
  <c r="EH241" i="8"/>
  <c r="BX241" i="8"/>
  <c r="BY241" i="8" s="1"/>
  <c r="DN243" i="8"/>
  <c r="CO228" i="8"/>
  <c r="CP228" i="8" s="1"/>
  <c r="EH216" i="8"/>
  <c r="DN218" i="8"/>
  <c r="BX216" i="8"/>
  <c r="BY216" i="8" s="1"/>
  <c r="CO140" i="8"/>
  <c r="CP140" i="8" s="1"/>
  <c r="BX128" i="8"/>
  <c r="BY128" i="8" s="1"/>
  <c r="EH128" i="8"/>
  <c r="DN130" i="8"/>
  <c r="CO262" i="8"/>
  <c r="CP262" i="8" s="1"/>
  <c r="EH250" i="8"/>
  <c r="DN252" i="8"/>
  <c r="BX250" i="8"/>
  <c r="BY250" i="8" s="1"/>
  <c r="DA78" i="8"/>
  <c r="CE64" i="8"/>
  <c r="CF64" i="8" s="1"/>
  <c r="DX66" i="8"/>
  <c r="ER64" i="8"/>
  <c r="CO259" i="8"/>
  <c r="CP259" i="8" s="1"/>
  <c r="EH247" i="8"/>
  <c r="BX247" i="8"/>
  <c r="BY247" i="8" s="1"/>
  <c r="DN249" i="8"/>
  <c r="CO169" i="8"/>
  <c r="CP169" i="8" s="1"/>
  <c r="DN159" i="8"/>
  <c r="BX157" i="8"/>
  <c r="BY157" i="8" s="1"/>
  <c r="EH157" i="8"/>
  <c r="CE106" i="8"/>
  <c r="CF106" i="8" s="1"/>
  <c r="DA120" i="8"/>
  <c r="DX108" i="8"/>
  <c r="ER106" i="8"/>
  <c r="CE26" i="8"/>
  <c r="CF26" i="8" s="1"/>
  <c r="ER26" i="8"/>
  <c r="DA40" i="8"/>
  <c r="DX28" i="8"/>
  <c r="CO256" i="8"/>
  <c r="CP256" i="8" s="1"/>
  <c r="EH244" i="8"/>
  <c r="DN246" i="8"/>
  <c r="BX244" i="8"/>
  <c r="BY244" i="8" s="1"/>
  <c r="CO120" i="8"/>
  <c r="CP120" i="8" s="1"/>
  <c r="EH108" i="8"/>
  <c r="BX108" i="8"/>
  <c r="BY108" i="8" s="1"/>
  <c r="DN110" i="8"/>
  <c r="DA94" i="8"/>
  <c r="DX82" i="8"/>
  <c r="CE80" i="8"/>
  <c r="CF80" i="8" s="1"/>
  <c r="ER80" i="8"/>
  <c r="CE56" i="8"/>
  <c r="CF56" i="8" s="1"/>
  <c r="DA70" i="8"/>
  <c r="DB70" i="8" s="1"/>
  <c r="DX58" i="8"/>
  <c r="ER56" i="8"/>
  <c r="CE50" i="8"/>
  <c r="CF50" i="8" s="1"/>
  <c r="DX52" i="8"/>
  <c r="ER50" i="8"/>
  <c r="DA64" i="8"/>
  <c r="CE103" i="8"/>
  <c r="CF103" i="8" s="1"/>
  <c r="DA117" i="8"/>
  <c r="DB117" i="8" s="1"/>
  <c r="DX105" i="8"/>
  <c r="ER103" i="8"/>
  <c r="CE110" i="8"/>
  <c r="CF110" i="8" s="1"/>
  <c r="DA124" i="8"/>
  <c r="DX112" i="8"/>
  <c r="ER110" i="8"/>
  <c r="DA32" i="8"/>
  <c r="CE18" i="8"/>
  <c r="CF18" i="8" s="1"/>
  <c r="ER18" i="8"/>
  <c r="DX20" i="8"/>
  <c r="DA74" i="8"/>
  <c r="DX62" i="8"/>
  <c r="CE60" i="8"/>
  <c r="CF60" i="8" s="1"/>
  <c r="ER60" i="8"/>
  <c r="DX53" i="8"/>
  <c r="ER51" i="8"/>
  <c r="CE51" i="8"/>
  <c r="CF51" i="8" s="1"/>
  <c r="DA65" i="8"/>
  <c r="DX103" i="8"/>
  <c r="ER101" i="8"/>
  <c r="CE101" i="8"/>
  <c r="CF101" i="8" s="1"/>
  <c r="DA115" i="8"/>
  <c r="BP157" i="9"/>
  <c r="BP52" i="9"/>
  <c r="BP62" i="9"/>
  <c r="BP151" i="9"/>
  <c r="BP156" i="9"/>
  <c r="BP41" i="9"/>
  <c r="BP83" i="9"/>
  <c r="BP68" i="9"/>
  <c r="BP55" i="9"/>
  <c r="BP57" i="9"/>
  <c r="BP79" i="9"/>
  <c r="BP145" i="9"/>
  <c r="BP113" i="9"/>
  <c r="BP109" i="9"/>
  <c r="BP90" i="9"/>
  <c r="BP108" i="9"/>
  <c r="BP131" i="9"/>
  <c r="BP128" i="9"/>
  <c r="BP38" i="9"/>
  <c r="BP136" i="9"/>
  <c r="BP84" i="9"/>
  <c r="BP163" i="9"/>
  <c r="BP61" i="9"/>
  <c r="BP87" i="9"/>
  <c r="BP88" i="9"/>
  <c r="BP147" i="9"/>
  <c r="BP146" i="9"/>
  <c r="BP141" i="9"/>
  <c r="BP149" i="9"/>
  <c r="BP152" i="9"/>
  <c r="BP59" i="9"/>
  <c r="BP134" i="9"/>
  <c r="BP105" i="9"/>
  <c r="BP103" i="9"/>
  <c r="BP44" i="9"/>
  <c r="BP130" i="9"/>
  <c r="BP153" i="9"/>
  <c r="BP80" i="9"/>
  <c r="BP89" i="9"/>
  <c r="BP31" i="9"/>
  <c r="BP155" i="9"/>
  <c r="BP111" i="9"/>
  <c r="BP114" i="9"/>
  <c r="BP138" i="9"/>
  <c r="BP65" i="9"/>
  <c r="BP132" i="9"/>
  <c r="BP48" i="9"/>
  <c r="BP150" i="9"/>
  <c r="BP71" i="9"/>
  <c r="BP32" i="9"/>
  <c r="BP77" i="9"/>
  <c r="BP97" i="9"/>
  <c r="BP123" i="9"/>
  <c r="BP74" i="9"/>
  <c r="BP148" i="9"/>
  <c r="BP27" i="9"/>
  <c r="BP117" i="9"/>
  <c r="BP120" i="9"/>
  <c r="BP91" i="9"/>
  <c r="BP23" i="9"/>
  <c r="BP122" i="9"/>
  <c r="BP69" i="9"/>
  <c r="BP121" i="9"/>
  <c r="BP129" i="9"/>
  <c r="BP40" i="9"/>
  <c r="BP102" i="9"/>
  <c r="BP143" i="9"/>
  <c r="BP34" i="9"/>
  <c r="BP96" i="9"/>
  <c r="BP46" i="9"/>
  <c r="BP73" i="9"/>
  <c r="BP29" i="9"/>
  <c r="BP104" i="9"/>
  <c r="BP45" i="9"/>
  <c r="BP60" i="9"/>
  <c r="BP160" i="9"/>
  <c r="BP99" i="9"/>
  <c r="BP25" i="9"/>
  <c r="BP119" i="9"/>
  <c r="DM112" i="9" s="1"/>
  <c r="BP126" i="9"/>
  <c r="BP125" i="9"/>
  <c r="BP101" i="9"/>
  <c r="BP139" i="9"/>
  <c r="BP67" i="9"/>
  <c r="BP124" i="9"/>
  <c r="BP81" i="9"/>
  <c r="BP47" i="9"/>
  <c r="BP33" i="9"/>
  <c r="BP100" i="9"/>
  <c r="BP144" i="9"/>
  <c r="BP92" i="9"/>
  <c r="BP64" i="9"/>
  <c r="BP75" i="9"/>
  <c r="BP159" i="9"/>
  <c r="BP140" i="9"/>
  <c r="BP36" i="9"/>
  <c r="BP76" i="9"/>
  <c r="BP63" i="9"/>
  <c r="BP158" i="9"/>
  <c r="BP35" i="9"/>
  <c r="BP28" i="9"/>
  <c r="BP82" i="9"/>
  <c r="BP50" i="9"/>
  <c r="BP110" i="9"/>
  <c r="BP85" i="9"/>
  <c r="BP94" i="9"/>
  <c r="BP115" i="9"/>
  <c r="BP37" i="9"/>
  <c r="BP137" i="9"/>
  <c r="BP26" i="9"/>
  <c r="BP70" i="9"/>
  <c r="BP72" i="9"/>
  <c r="BP135" i="9"/>
  <c r="BP98" i="9"/>
  <c r="BP154" i="9"/>
  <c r="BP118" i="9"/>
  <c r="BP107" i="9"/>
  <c r="BP24" i="9"/>
  <c r="BP162" i="9"/>
  <c r="BP54" i="9"/>
  <c r="BP49" i="9"/>
  <c r="BP39" i="9"/>
  <c r="BP43" i="9"/>
  <c r="BP127" i="9"/>
  <c r="BP93" i="9"/>
  <c r="BP51" i="9"/>
  <c r="BP161" i="9"/>
  <c r="BP66" i="9"/>
  <c r="BP86" i="9"/>
  <c r="BP133" i="9"/>
  <c r="BP78" i="9"/>
  <c r="BP112" i="9"/>
  <c r="BP58" i="9"/>
  <c r="BP95" i="9"/>
  <c r="BP142" i="9"/>
  <c r="BP116" i="9"/>
  <c r="BP42" i="9"/>
  <c r="BP106" i="9"/>
  <c r="BP30" i="9"/>
  <c r="BP56" i="9"/>
  <c r="BP53" i="9"/>
  <c r="DN104" i="8"/>
  <c r="EH102" i="8"/>
  <c r="BX102" i="8"/>
  <c r="BY102" i="8" s="1"/>
  <c r="CO114" i="8"/>
  <c r="CP114" i="8" s="1"/>
  <c r="CO123" i="8"/>
  <c r="CP123" i="8" s="1"/>
  <c r="EH111" i="8"/>
  <c r="DN113" i="8"/>
  <c r="BX111" i="8"/>
  <c r="BY111" i="8" s="1"/>
  <c r="CO124" i="8"/>
  <c r="CP124" i="8" s="1"/>
  <c r="EH112" i="8"/>
  <c r="BX112" i="8"/>
  <c r="BY112" i="8" s="1"/>
  <c r="DN114" i="8"/>
  <c r="CO125" i="8"/>
  <c r="CP125" i="8" s="1"/>
  <c r="EH113" i="8"/>
  <c r="BX113" i="8"/>
  <c r="BY113" i="8" s="1"/>
  <c r="DN115" i="8"/>
  <c r="CO255" i="8"/>
  <c r="CP255" i="8" s="1"/>
  <c r="EH243" i="8"/>
  <c r="BX243" i="8"/>
  <c r="BY243" i="8" s="1"/>
  <c r="DN245" i="8"/>
  <c r="CO198" i="8"/>
  <c r="CP198" i="8" s="1"/>
  <c r="BX186" i="8"/>
  <c r="BY186" i="8" s="1"/>
  <c r="EH186" i="8"/>
  <c r="DN188" i="8"/>
  <c r="CO112" i="8"/>
  <c r="CP112" i="8" s="1"/>
  <c r="EH100" i="8"/>
  <c r="BX100" i="8"/>
  <c r="BY100" i="8" s="1"/>
  <c r="DN102" i="8"/>
  <c r="CO99" i="8"/>
  <c r="CP99" i="8" s="1"/>
  <c r="DN89" i="8"/>
  <c r="EH87" i="8"/>
  <c r="BX87" i="8"/>
  <c r="BY87" i="8" s="1"/>
  <c r="CO100" i="8"/>
  <c r="CP100" i="8" s="1"/>
  <c r="EH88" i="8"/>
  <c r="DN90" i="8"/>
  <c r="BX88" i="8"/>
  <c r="BY88" i="8" s="1"/>
  <c r="CO101" i="8"/>
  <c r="CP101" i="8" s="1"/>
  <c r="DN91" i="8"/>
  <c r="BX89" i="8"/>
  <c r="BY89" i="8" s="1"/>
  <c r="EH89" i="8"/>
  <c r="CO57" i="8"/>
  <c r="CP57" i="8" s="1"/>
  <c r="EH45" i="8"/>
  <c r="BX45" i="8"/>
  <c r="BY45" i="8" s="1"/>
  <c r="DN47" i="8"/>
  <c r="CO174" i="8"/>
  <c r="CP174" i="8" s="1"/>
  <c r="EH162" i="8"/>
  <c r="DN164" i="8"/>
  <c r="BX162" i="8"/>
  <c r="BY162" i="8" s="1"/>
  <c r="CO176" i="8"/>
  <c r="CP176" i="8" s="1"/>
  <c r="EH164" i="8"/>
  <c r="DN166" i="8"/>
  <c r="BX164" i="8"/>
  <c r="BY164" i="8" s="1"/>
  <c r="CO258" i="8"/>
  <c r="CP258" i="8" s="1"/>
  <c r="DN248" i="8"/>
  <c r="BX246" i="8"/>
  <c r="BY246" i="8" s="1"/>
  <c r="EH246" i="8"/>
  <c r="CO267" i="8"/>
  <c r="CP267" i="8" s="1"/>
  <c r="BX255" i="8"/>
  <c r="BY255" i="8" s="1"/>
  <c r="DN257" i="8"/>
  <c r="EH255" i="8"/>
  <c r="CO268" i="8"/>
  <c r="CP268" i="8" s="1"/>
  <c r="DN258" i="8"/>
  <c r="EH256" i="8"/>
  <c r="BX256" i="8"/>
  <c r="BY256" i="8" s="1"/>
  <c r="CO269" i="8"/>
  <c r="CP269" i="8" s="1"/>
  <c r="DN259" i="8"/>
  <c r="BX257" i="8"/>
  <c r="BY257" i="8" s="1"/>
  <c r="EH257" i="8"/>
  <c r="CO177" i="8"/>
  <c r="CP177" i="8" s="1"/>
  <c r="DN167" i="8"/>
  <c r="EH165" i="8"/>
  <c r="BX165" i="8"/>
  <c r="BY165" i="8" s="1"/>
  <c r="CO113" i="8"/>
  <c r="CP113" i="8" s="1"/>
  <c r="DN103" i="8"/>
  <c r="EH101" i="8"/>
  <c r="BX101" i="8"/>
  <c r="BY101" i="8" s="1"/>
  <c r="CO39" i="8"/>
  <c r="CP39" i="8" s="1"/>
  <c r="BX27" i="8"/>
  <c r="BY27" i="8" s="1"/>
  <c r="EH27" i="8"/>
  <c r="DN29" i="8"/>
  <c r="CO217" i="8"/>
  <c r="CP217" i="8" s="1"/>
  <c r="EH205" i="8"/>
  <c r="BX205" i="8"/>
  <c r="BY205" i="8" s="1"/>
  <c r="DN207" i="8"/>
  <c r="EH61" i="8"/>
  <c r="DN63" i="8"/>
  <c r="BX61" i="8"/>
  <c r="BY61" i="8" s="1"/>
  <c r="CO73" i="8"/>
  <c r="CP73" i="8" s="1"/>
  <c r="CO249" i="8"/>
  <c r="CP249" i="8" s="1"/>
  <c r="EH237" i="8"/>
  <c r="DN239" i="8"/>
  <c r="BX237" i="8"/>
  <c r="BY237" i="8" s="1"/>
  <c r="CO89" i="8"/>
  <c r="CP89" i="8" s="1"/>
  <c r="DN79" i="8"/>
  <c r="EH77" i="8"/>
  <c r="BX77" i="8"/>
  <c r="BY77" i="8" s="1"/>
  <c r="CE23" i="8"/>
  <c r="CF23" i="8" s="1"/>
  <c r="DX25" i="8"/>
  <c r="ER23" i="8"/>
  <c r="DA37" i="8"/>
  <c r="ER70" i="8"/>
  <c r="DX72" i="8"/>
  <c r="CE70" i="8"/>
  <c r="CF70" i="8" s="1"/>
  <c r="DA84" i="8"/>
  <c r="CO251" i="8"/>
  <c r="CP251" i="8" s="1"/>
  <c r="DN241" i="8"/>
  <c r="BX239" i="8"/>
  <c r="BY239" i="8" s="1"/>
  <c r="EH239" i="8"/>
  <c r="CO218" i="8"/>
  <c r="CP218" i="8" s="1"/>
  <c r="BX206" i="8"/>
  <c r="BY206" i="8" s="1"/>
  <c r="EH206" i="8"/>
  <c r="DN208" i="8"/>
  <c r="CO130" i="8"/>
  <c r="CP130" i="8" s="1"/>
  <c r="BX118" i="8"/>
  <c r="BY118" i="8" s="1"/>
  <c r="EH118" i="8"/>
  <c r="DN120" i="8"/>
  <c r="CO201" i="8"/>
  <c r="CP201" i="8" s="1"/>
  <c r="DN191" i="8"/>
  <c r="BX189" i="8"/>
  <c r="BY189" i="8" s="1"/>
  <c r="EH189" i="8"/>
  <c r="DX21" i="8"/>
  <c r="ER19" i="8"/>
  <c r="DA33" i="8"/>
  <c r="DB33" i="8" s="1"/>
  <c r="CE19" i="8"/>
  <c r="CF19" i="8" s="1"/>
  <c r="DX19" i="8"/>
  <c r="ER17" i="8"/>
  <c r="DA31" i="8"/>
  <c r="CE17" i="8"/>
  <c r="CF17" i="8" s="1"/>
  <c r="CO28" i="8"/>
  <c r="CP28" i="8" s="1"/>
  <c r="EH16" i="8"/>
  <c r="DN18" i="8"/>
  <c r="BX16" i="8"/>
  <c r="BY16" i="8" s="1"/>
  <c r="CO102" i="8"/>
  <c r="CP102" i="8" s="1"/>
  <c r="EH90" i="8"/>
  <c r="BX90" i="8"/>
  <c r="BY90" i="8" s="1"/>
  <c r="DN92" i="8"/>
  <c r="CO261" i="8"/>
  <c r="CP261" i="8" s="1"/>
  <c r="DN251" i="8"/>
  <c r="BX249" i="8"/>
  <c r="BY249" i="8" s="1"/>
  <c r="EH249" i="8"/>
  <c r="CO171" i="8"/>
  <c r="CP171" i="8" s="1"/>
  <c r="EH159" i="8"/>
  <c r="BX159" i="8"/>
  <c r="BY159" i="8" s="1"/>
  <c r="DN161" i="8"/>
  <c r="CO150" i="8"/>
  <c r="CP150" i="8" s="1"/>
  <c r="EH138" i="8"/>
  <c r="DN140" i="8"/>
  <c r="BX138" i="8"/>
  <c r="BY138" i="8" s="1"/>
  <c r="CO151" i="8"/>
  <c r="CP151" i="8" s="1"/>
  <c r="DN141" i="8"/>
  <c r="EH139" i="8"/>
  <c r="BX139" i="8"/>
  <c r="BY139" i="8" s="1"/>
  <c r="DN117" i="8"/>
  <c r="CO127" i="8"/>
  <c r="CP127" i="8" s="1"/>
  <c r="EH115" i="8"/>
  <c r="BX115" i="8"/>
  <c r="BY115" i="8" s="1"/>
  <c r="DX30" i="8"/>
  <c r="ER28" i="8"/>
  <c r="DA42" i="8"/>
  <c r="CE28" i="8"/>
  <c r="CF28" i="8" s="1"/>
  <c r="CO61" i="8"/>
  <c r="CP61" i="8" s="1"/>
  <c r="EH49" i="8"/>
  <c r="DN51" i="8"/>
  <c r="BX49" i="8"/>
  <c r="BY49" i="8" s="1"/>
  <c r="CO36" i="8"/>
  <c r="CP36" i="8" s="1"/>
  <c r="EH24" i="8"/>
  <c r="DN26" i="8"/>
  <c r="BX24" i="8"/>
  <c r="BY24" i="8" s="1"/>
  <c r="CO168" i="8"/>
  <c r="CP168" i="8" s="1"/>
  <c r="DN158" i="8"/>
  <c r="BX156" i="8"/>
  <c r="BY156" i="8" s="1"/>
  <c r="EH156" i="8"/>
  <c r="CO232" i="8"/>
  <c r="CP232" i="8" s="1"/>
  <c r="BX220" i="8"/>
  <c r="BY220" i="8" s="1"/>
  <c r="DN222" i="8"/>
  <c r="EH220" i="8"/>
  <c r="CO159" i="8"/>
  <c r="CP159" i="8" s="1"/>
  <c r="DN149" i="8"/>
  <c r="BX147" i="8"/>
  <c r="BY147" i="8" s="1"/>
  <c r="EH147" i="8"/>
  <c r="DX70" i="8"/>
  <c r="ER68" i="8"/>
  <c r="DA82" i="8"/>
  <c r="CE68" i="8"/>
  <c r="CF68" i="8" s="1"/>
  <c r="DD7" i="8"/>
  <c r="CE115" i="8"/>
  <c r="CF115" i="8" s="1"/>
  <c r="EA5" i="8"/>
  <c r="DX117" i="8"/>
  <c r="EV5" i="8"/>
  <c r="BG5" i="8"/>
  <c r="ER115" i="8"/>
  <c r="CH5" i="8"/>
  <c r="DA129" i="8"/>
  <c r="AL12" i="8"/>
  <c r="CO146" i="8"/>
  <c r="CP146" i="8" s="1"/>
  <c r="DN136" i="8"/>
  <c r="EH134" i="8"/>
  <c r="BX134" i="8"/>
  <c r="BY134" i="8" s="1"/>
  <c r="BX145" i="8"/>
  <c r="BY145" i="8" s="1"/>
  <c r="CO157" i="8"/>
  <c r="CP157" i="8" s="1"/>
  <c r="EH145" i="8"/>
  <c r="DN147" i="8"/>
  <c r="CO230" i="8"/>
  <c r="CP230" i="8" s="1"/>
  <c r="EH218" i="8"/>
  <c r="DN220" i="8"/>
  <c r="BX218" i="8"/>
  <c r="BY218" i="8" s="1"/>
  <c r="BX245" i="8"/>
  <c r="BY245" i="8" s="1"/>
  <c r="CO257" i="8"/>
  <c r="CP257" i="8" s="1"/>
  <c r="DN247" i="8"/>
  <c r="CR6" i="8"/>
  <c r="CP7" i="8"/>
  <c r="EH245" i="8"/>
  <c r="CO131" i="8"/>
  <c r="CP131" i="8" s="1"/>
  <c r="EH119" i="8"/>
  <c r="BX119" i="8"/>
  <c r="BY119" i="8" s="1"/>
  <c r="DN121" i="8"/>
  <c r="CO132" i="8"/>
  <c r="CP132" i="8" s="1"/>
  <c r="DN122" i="8"/>
  <c r="EH120" i="8"/>
  <c r="BX120" i="8"/>
  <c r="BY120" i="8" s="1"/>
  <c r="CO133" i="8"/>
  <c r="CP133" i="8" s="1"/>
  <c r="EH121" i="8"/>
  <c r="BX121" i="8"/>
  <c r="BY121" i="8" s="1"/>
  <c r="DN123" i="8"/>
  <c r="CO185" i="8"/>
  <c r="CP185" i="8" s="1"/>
  <c r="DN175" i="8"/>
  <c r="EH173" i="8"/>
  <c r="BX173" i="8"/>
  <c r="BY173" i="8" s="1"/>
  <c r="CO34" i="8"/>
  <c r="CP34" i="8" s="1"/>
  <c r="EH22" i="8"/>
  <c r="DN24" i="8"/>
  <c r="BX22" i="8"/>
  <c r="BY22" i="8" s="1"/>
  <c r="CO44" i="8"/>
  <c r="CP44" i="8" s="1"/>
  <c r="EH32" i="8"/>
  <c r="BX32" i="8"/>
  <c r="BY32" i="8" s="1"/>
  <c r="DN34" i="8"/>
  <c r="CO45" i="8"/>
  <c r="CP45" i="8" s="1"/>
  <c r="EH33" i="8"/>
  <c r="BX33" i="8"/>
  <c r="BY33" i="8" s="1"/>
  <c r="DN35" i="8"/>
  <c r="CO49" i="8"/>
  <c r="CP49" i="8" s="1"/>
  <c r="DN39" i="8"/>
  <c r="EH37" i="8"/>
  <c r="BX37" i="8"/>
  <c r="BY37" i="8" s="1"/>
  <c r="CA5" i="8"/>
  <c r="CO277" i="8"/>
  <c r="CP277" i="8" s="1"/>
  <c r="DN267" i="8"/>
  <c r="BX265" i="8"/>
  <c r="BY265" i="8" s="1"/>
  <c r="EH265" i="8"/>
  <c r="BD5" i="8"/>
  <c r="CO265" i="8"/>
  <c r="CP265" i="8" s="1"/>
  <c r="DN255" i="8"/>
  <c r="EH253" i="8"/>
  <c r="BX253" i="8"/>
  <c r="BY253" i="8" s="1"/>
  <c r="CO200" i="8"/>
  <c r="CP200" i="8" s="1"/>
  <c r="DN190" i="8"/>
  <c r="EH188" i="8"/>
  <c r="BX188" i="8"/>
  <c r="BY188" i="8" s="1"/>
  <c r="DN111" i="8"/>
  <c r="EH109" i="8"/>
  <c r="CO121" i="8"/>
  <c r="CP121" i="8" s="1"/>
  <c r="BX109" i="8"/>
  <c r="BY109" i="8" s="1"/>
  <c r="CO216" i="8"/>
  <c r="CP216" i="8" s="1"/>
  <c r="DN206" i="8"/>
  <c r="BX204" i="8"/>
  <c r="BY204" i="8" s="1"/>
  <c r="EH204" i="8"/>
  <c r="CO160" i="8"/>
  <c r="CP160" i="8" s="1"/>
  <c r="DN150" i="8"/>
  <c r="EH148" i="8"/>
  <c r="BX148" i="8"/>
  <c r="BY148" i="8" s="1"/>
  <c r="CO81" i="8"/>
  <c r="CP81" i="8" s="1"/>
  <c r="DN71" i="8"/>
  <c r="EH69" i="8"/>
  <c r="BX69" i="8"/>
  <c r="BY69" i="8" s="1"/>
  <c r="CO175" i="8"/>
  <c r="CP175" i="8" s="1"/>
  <c r="EH163" i="8"/>
  <c r="BX163" i="8"/>
  <c r="BY163" i="8" s="1"/>
  <c r="DN165" i="8"/>
  <c r="CE104" i="8"/>
  <c r="CF104" i="8" s="1"/>
  <c r="DX106" i="8"/>
  <c r="DA118" i="8"/>
  <c r="ER104" i="8"/>
  <c r="CE47" i="8"/>
  <c r="CF47" i="8" s="1"/>
  <c r="DX49" i="8"/>
  <c r="ER47" i="8"/>
  <c r="DA61" i="8"/>
  <c r="CO70" i="8"/>
  <c r="CP70" i="8" s="1"/>
  <c r="EH58" i="8"/>
  <c r="DN60" i="8"/>
  <c r="BX58" i="8"/>
  <c r="BY58" i="8" s="1"/>
  <c r="CO229" i="8"/>
  <c r="CP229" i="8" s="1"/>
  <c r="EH217" i="8"/>
  <c r="DN219" i="8"/>
  <c r="BX217" i="8"/>
  <c r="BY217" i="8" s="1"/>
  <c r="CO97" i="8"/>
  <c r="CP97" i="8" s="1"/>
  <c r="DN87" i="8"/>
  <c r="EH85" i="8"/>
  <c r="BX85" i="8"/>
  <c r="BY85" i="8" s="1"/>
  <c r="CO141" i="8"/>
  <c r="CP141" i="8" s="1"/>
  <c r="BX129" i="8"/>
  <c r="BY129" i="8" s="1"/>
  <c r="EH129" i="8"/>
  <c r="DN131" i="8"/>
  <c r="CO118" i="8"/>
  <c r="CP118" i="8" s="1"/>
  <c r="DN108" i="8"/>
  <c r="BX106" i="8"/>
  <c r="BY106" i="8" s="1"/>
  <c r="EH106" i="8"/>
  <c r="CO161" i="8"/>
  <c r="CP161" i="8" s="1"/>
  <c r="EH149" i="8"/>
  <c r="DN151" i="8"/>
  <c r="BX149" i="8"/>
  <c r="BY149" i="8" s="1"/>
  <c r="EJ5" i="8"/>
  <c r="BY5" i="8"/>
  <c r="CP5" i="8"/>
  <c r="DN5" i="8"/>
  <c r="EH15" i="8"/>
  <c r="CO27" i="8"/>
  <c r="CP27" i="8" s="1"/>
  <c r="BX15" i="8"/>
  <c r="BY15" i="8" s="1"/>
  <c r="DN17" i="8"/>
  <c r="CE54" i="8"/>
  <c r="CF54" i="8" s="1"/>
  <c r="DX56" i="8"/>
  <c r="ER54" i="8"/>
  <c r="DA68" i="8"/>
  <c r="DD5" i="8"/>
  <c r="DB6" i="8"/>
  <c r="CE45" i="8"/>
  <c r="CF45" i="8" s="1"/>
  <c r="DX47" i="8"/>
  <c r="ER45" i="8"/>
  <c r="DA59" i="8"/>
  <c r="DA79" i="8"/>
  <c r="CE65" i="8"/>
  <c r="CF65" i="8" s="1"/>
  <c r="DX67" i="8"/>
  <c r="ER65" i="8"/>
  <c r="CO274" i="8"/>
  <c r="CP274" i="8" s="1"/>
  <c r="DN264" i="8"/>
  <c r="EH262" i="8"/>
  <c r="BX262" i="8"/>
  <c r="BY262" i="8" s="1"/>
  <c r="CO128" i="8"/>
  <c r="CP128" i="8" s="1"/>
  <c r="EH116" i="8"/>
  <c r="BX116" i="8"/>
  <c r="BY116" i="8" s="1"/>
  <c r="DN118" i="8"/>
  <c r="CO145" i="8"/>
  <c r="CP145" i="8" s="1"/>
  <c r="DN135" i="8"/>
  <c r="EH133" i="8"/>
  <c r="BX133" i="8"/>
  <c r="BY133" i="8" s="1"/>
  <c r="BX36" i="8"/>
  <c r="BY36" i="8" s="1"/>
  <c r="DN38" i="8"/>
  <c r="CO48" i="8"/>
  <c r="CP48" i="8" s="1"/>
  <c r="EH36" i="8"/>
  <c r="ER27" i="8"/>
  <c r="DA41" i="8"/>
  <c r="CE27" i="8"/>
  <c r="CF27" i="8" s="1"/>
  <c r="DX29" i="8"/>
  <c r="DX98" i="8"/>
  <c r="ER96" i="8"/>
  <c r="DA110" i="8"/>
  <c r="DB110" i="8" s="1"/>
  <c r="CE96" i="8"/>
  <c r="CF96" i="8" s="1"/>
  <c r="CO59" i="8"/>
  <c r="CP59" i="8" s="1"/>
  <c r="EH47" i="8"/>
  <c r="DN49" i="8"/>
  <c r="BX47" i="8"/>
  <c r="BY47" i="8" s="1"/>
  <c r="CO37" i="8"/>
  <c r="CP37" i="8" s="1"/>
  <c r="EH25" i="8"/>
  <c r="BX25" i="8"/>
  <c r="BY25" i="8" s="1"/>
  <c r="DN27" i="8"/>
  <c r="CO203" i="8"/>
  <c r="CP203" i="8" s="1"/>
  <c r="EH191" i="8"/>
  <c r="DN193" i="8"/>
  <c r="BX191" i="8"/>
  <c r="BY191" i="8" s="1"/>
  <c r="CO182" i="8"/>
  <c r="CP182" i="8" s="1"/>
  <c r="EH170" i="8"/>
  <c r="DN172" i="8"/>
  <c r="BX170" i="8"/>
  <c r="BY170" i="8" s="1"/>
  <c r="CO43" i="8"/>
  <c r="CP43" i="8" s="1"/>
  <c r="EH31" i="8"/>
  <c r="DN33" i="8"/>
  <c r="BX31" i="8"/>
  <c r="BY31" i="8" s="1"/>
  <c r="CE75" i="8"/>
  <c r="CF75" i="8" s="1"/>
  <c r="DA89" i="8"/>
  <c r="ER75" i="8"/>
  <c r="DX77" i="8"/>
  <c r="CE33" i="8"/>
  <c r="CF33" i="8" s="1"/>
  <c r="DX35" i="8"/>
  <c r="ER33" i="8"/>
  <c r="DA47" i="8"/>
  <c r="CE39" i="8"/>
  <c r="CF39" i="8" s="1"/>
  <c r="DX41" i="8"/>
  <c r="ER39" i="8"/>
  <c r="DA53" i="8"/>
  <c r="CE43" i="8"/>
  <c r="CF43" i="8" s="1"/>
  <c r="DX45" i="8"/>
  <c r="ER43" i="8"/>
  <c r="DA57" i="8"/>
  <c r="DB88" i="8"/>
  <c r="DB87" i="8"/>
  <c r="DB69" i="8"/>
  <c r="DB83" i="8"/>
  <c r="DB29" i="8"/>
  <c r="DB127" i="8"/>
  <c r="CE78" i="8"/>
  <c r="CF78" i="8" s="1"/>
  <c r="DA92" i="8"/>
  <c r="DX80" i="8"/>
  <c r="ER78" i="8"/>
  <c r="ER94" i="8"/>
  <c r="CE94" i="8"/>
  <c r="CF94" i="8" s="1"/>
  <c r="DA108" i="8"/>
  <c r="DX96" i="8"/>
  <c r="CO178" i="8"/>
  <c r="CP178" i="8" s="1"/>
  <c r="DN168" i="8"/>
  <c r="BX166" i="8"/>
  <c r="BY166" i="8" s="1"/>
  <c r="EH166" i="8"/>
  <c r="CO187" i="8"/>
  <c r="CP187" i="8" s="1"/>
  <c r="DN177" i="8"/>
  <c r="BX175" i="8"/>
  <c r="BY175" i="8" s="1"/>
  <c r="EH175" i="8"/>
  <c r="CO188" i="8"/>
  <c r="CP188" i="8" s="1"/>
  <c r="EH176" i="8"/>
  <c r="BX176" i="8"/>
  <c r="BY176" i="8" s="1"/>
  <c r="DN178" i="8"/>
  <c r="CO189" i="8"/>
  <c r="CP189" i="8" s="1"/>
  <c r="DN179" i="8"/>
  <c r="EH177" i="8"/>
  <c r="BX177" i="8"/>
  <c r="BY177" i="8" s="1"/>
  <c r="BX123" i="8"/>
  <c r="BY123" i="8" s="1"/>
  <c r="CO135" i="8"/>
  <c r="CP135" i="8" s="1"/>
  <c r="EH123" i="8"/>
  <c r="DN125" i="8"/>
  <c r="CO270" i="8"/>
  <c r="CP270" i="8" s="1"/>
  <c r="BX258" i="8"/>
  <c r="BY258" i="8" s="1"/>
  <c r="DN260" i="8"/>
  <c r="EH258" i="8"/>
  <c r="CO154" i="8"/>
  <c r="CP154" i="8" s="1"/>
  <c r="DN144" i="8"/>
  <c r="BX142" i="8"/>
  <c r="BY142" i="8" s="1"/>
  <c r="EH142" i="8"/>
  <c r="CO163" i="8"/>
  <c r="CP163" i="8" s="1"/>
  <c r="DN153" i="8"/>
  <c r="BX151" i="8"/>
  <c r="BY151" i="8" s="1"/>
  <c r="EH151" i="8"/>
  <c r="CO164" i="8"/>
  <c r="CP164" i="8" s="1"/>
  <c r="DN154" i="8"/>
  <c r="EH152" i="8"/>
  <c r="BX152" i="8"/>
  <c r="BY152" i="8" s="1"/>
  <c r="CO165" i="8"/>
  <c r="CP165" i="8" s="1"/>
  <c r="DN155" i="8"/>
  <c r="BX153" i="8"/>
  <c r="BY153" i="8" s="1"/>
  <c r="EH153" i="8"/>
  <c r="CO63" i="8"/>
  <c r="CP63" i="8" s="1"/>
  <c r="DN53" i="8"/>
  <c r="EH51" i="8"/>
  <c r="BX51" i="8"/>
  <c r="BY51" i="8" s="1"/>
  <c r="CO238" i="8"/>
  <c r="CP238" i="8" s="1"/>
  <c r="DN228" i="8"/>
  <c r="BX226" i="8"/>
  <c r="BY226" i="8" s="1"/>
  <c r="EH226" i="8"/>
  <c r="CO66" i="8"/>
  <c r="CP66" i="8" s="1"/>
  <c r="EH54" i="8"/>
  <c r="DN56" i="8"/>
  <c r="BX54" i="8"/>
  <c r="BY54" i="8" s="1"/>
  <c r="CO75" i="8"/>
  <c r="CP75" i="8" s="1"/>
  <c r="DN65" i="8"/>
  <c r="EH63" i="8"/>
  <c r="BX63" i="8"/>
  <c r="BY63" i="8" s="1"/>
  <c r="CO76" i="8"/>
  <c r="CP76" i="8" s="1"/>
  <c r="DN66" i="8"/>
  <c r="BX64" i="8"/>
  <c r="BY64" i="8" s="1"/>
  <c r="EH64" i="8"/>
  <c r="CO77" i="8"/>
  <c r="CP77" i="8" s="1"/>
  <c r="EH65" i="8"/>
  <c r="BX65" i="8"/>
  <c r="BY65" i="8" s="1"/>
  <c r="DN67" i="8"/>
  <c r="CO137" i="8"/>
  <c r="CP137" i="8" s="1"/>
  <c r="EH125" i="8"/>
  <c r="BX125" i="8"/>
  <c r="BY125" i="8" s="1"/>
  <c r="DN127" i="8"/>
  <c r="CO54" i="8"/>
  <c r="CP54" i="8" s="1"/>
  <c r="DN44" i="8"/>
  <c r="EH42" i="8"/>
  <c r="BX42" i="8"/>
  <c r="BY42" i="8" s="1"/>
  <c r="CO103" i="8"/>
  <c r="CP103" i="8" s="1"/>
  <c r="BX91" i="8"/>
  <c r="BY91" i="8" s="1"/>
  <c r="DN93" i="8"/>
  <c r="EH91" i="8"/>
  <c r="CO32" i="8"/>
  <c r="CP32" i="8" s="1"/>
  <c r="DN22" i="8"/>
  <c r="BX20" i="8"/>
  <c r="BY20" i="8" s="1"/>
  <c r="EH20" i="8"/>
  <c r="CO208" i="8"/>
  <c r="CP208" i="8" s="1"/>
  <c r="EH196" i="8"/>
  <c r="DN198" i="8"/>
  <c r="BX196" i="8"/>
  <c r="BY196" i="8" s="1"/>
  <c r="CO65" i="8"/>
  <c r="CP65" i="8" s="1"/>
  <c r="EH53" i="8"/>
  <c r="DN55" i="8"/>
  <c r="BX53" i="8"/>
  <c r="BY53" i="8" s="1"/>
  <c r="CO247" i="8"/>
  <c r="CP247" i="8" s="1"/>
  <c r="DN237" i="8"/>
  <c r="BX235" i="8"/>
  <c r="BY235" i="8" s="1"/>
  <c r="EH235" i="8"/>
  <c r="CO105" i="8"/>
  <c r="CP105" i="8" s="1"/>
  <c r="DN95" i="8"/>
  <c r="BX93" i="8"/>
  <c r="BY93" i="8" s="1"/>
  <c r="EH93" i="8"/>
  <c r="CO240" i="8"/>
  <c r="CP240" i="8" s="1"/>
  <c r="BX228" i="8"/>
  <c r="BY228" i="8" s="1"/>
  <c r="DN230" i="8"/>
  <c r="EH228" i="8"/>
  <c r="CE83" i="8"/>
  <c r="CF83" i="8" s="1"/>
  <c r="DA97" i="8"/>
  <c r="DB97" i="8" s="1"/>
  <c r="DX85" i="8"/>
  <c r="ER83" i="8"/>
  <c r="EH38" i="8"/>
  <c r="DN40" i="8"/>
  <c r="CO50" i="8"/>
  <c r="CP50" i="8" s="1"/>
  <c r="BX38" i="8"/>
  <c r="BY38" i="8" s="1"/>
  <c r="DN46" i="8"/>
  <c r="CO56" i="8"/>
  <c r="CP56" i="8" s="1"/>
  <c r="EH44" i="8"/>
  <c r="BX44" i="8"/>
  <c r="BY44" i="8" s="1"/>
  <c r="CO136" i="8"/>
  <c r="CP136" i="8" s="1"/>
  <c r="BX124" i="8"/>
  <c r="BY124" i="8" s="1"/>
  <c r="EH124" i="8"/>
  <c r="DN126" i="8"/>
  <c r="CO194" i="8"/>
  <c r="CP194" i="8" s="1"/>
  <c r="EH182" i="8"/>
  <c r="DN184" i="8"/>
  <c r="BX182" i="8"/>
  <c r="BY182" i="8" s="1"/>
  <c r="CO205" i="8"/>
  <c r="CP205" i="8" s="1"/>
  <c r="EH193" i="8"/>
  <c r="BX193" i="8"/>
  <c r="BY193" i="8" s="1"/>
  <c r="DN195" i="8"/>
  <c r="EH221" i="8"/>
  <c r="CO233" i="8"/>
  <c r="CP233" i="8" s="1"/>
  <c r="DN223" i="8"/>
  <c r="BX221" i="8"/>
  <c r="BY221" i="8" s="1"/>
  <c r="CO111" i="8"/>
  <c r="CP111" i="8" s="1"/>
  <c r="DN101" i="8"/>
  <c r="EH99" i="8"/>
  <c r="BX99" i="8"/>
  <c r="BY99" i="8" s="1"/>
  <c r="CE114" i="8"/>
  <c r="CF114" i="8" s="1"/>
  <c r="DA128" i="8"/>
  <c r="ER114" i="8"/>
  <c r="DX116" i="8"/>
  <c r="DX74" i="8"/>
  <c r="ER72" i="8"/>
  <c r="DA86" i="8"/>
  <c r="CE72" i="8"/>
  <c r="CF72" i="8" s="1"/>
  <c r="CE82" i="8"/>
  <c r="CF82" i="8" s="1"/>
  <c r="ER82" i="8"/>
  <c r="DA96" i="8"/>
  <c r="DX84" i="8"/>
  <c r="CE71" i="8"/>
  <c r="CF71" i="8" s="1"/>
  <c r="ER71" i="8"/>
  <c r="DX73" i="8"/>
  <c r="DA85" i="8"/>
  <c r="CE92" i="8"/>
  <c r="CF92" i="8" s="1"/>
  <c r="DX94" i="8"/>
  <c r="ER92" i="8"/>
  <c r="DA106" i="8"/>
  <c r="AV9" i="9"/>
  <c r="BM12" i="9"/>
  <c r="CD13" i="9"/>
  <c r="BX143" i="8"/>
  <c r="BY143" i="8" s="1"/>
  <c r="CO155" i="8"/>
  <c r="CP155" i="8" s="1"/>
  <c r="EH143" i="8"/>
  <c r="DN145" i="8"/>
  <c r="CO156" i="8"/>
  <c r="CP156" i="8" s="1"/>
  <c r="EH144" i="8"/>
  <c r="DN146" i="8"/>
  <c r="BX144" i="8"/>
  <c r="BY144" i="8" s="1"/>
  <c r="CO239" i="8"/>
  <c r="CP239" i="8" s="1"/>
  <c r="EH227" i="8"/>
  <c r="BX227" i="8"/>
  <c r="BY227" i="8" s="1"/>
  <c r="DN229" i="8"/>
  <c r="CO206" i="8"/>
  <c r="CP206" i="8" s="1"/>
  <c r="DN196" i="8"/>
  <c r="BX194" i="8"/>
  <c r="BY194" i="8" s="1"/>
  <c r="EH194" i="8"/>
  <c r="DX102" i="8"/>
  <c r="ER100" i="8"/>
  <c r="CE100" i="8"/>
  <c r="CF100" i="8" s="1"/>
  <c r="DA114" i="8"/>
  <c r="ER93" i="8"/>
  <c r="CE93" i="8"/>
  <c r="CF93" i="8" s="1"/>
  <c r="DA107" i="8"/>
  <c r="DX95" i="8"/>
  <c r="CE38" i="8"/>
  <c r="CF38" i="8" s="1"/>
  <c r="DX40" i="8"/>
  <c r="ER38" i="8"/>
  <c r="DA52" i="8"/>
  <c r="DA111" i="8"/>
  <c r="CE97" i="8"/>
  <c r="CF97" i="8" s="1"/>
  <c r="ER97" i="8"/>
  <c r="DX99" i="8"/>
  <c r="CE61" i="8"/>
  <c r="CF61" i="8" s="1"/>
  <c r="ER61" i="8"/>
  <c r="DA75" i="8"/>
  <c r="DB75" i="8" s="1"/>
  <c r="DX63" i="8"/>
  <c r="DX109" i="8"/>
  <c r="ER107" i="8"/>
  <c r="CE107" i="8"/>
  <c r="CF107" i="8" s="1"/>
  <c r="DA121" i="8"/>
  <c r="CE40" i="8"/>
  <c r="CF40" i="8" s="1"/>
  <c r="DX42" i="8"/>
  <c r="DA54" i="8"/>
  <c r="DB54" i="8" s="1"/>
  <c r="ER40" i="8"/>
  <c r="ER85" i="8"/>
  <c r="DB7" i="8"/>
  <c r="DX87" i="8"/>
  <c r="DD6" i="8"/>
  <c r="CE85" i="8"/>
  <c r="CF85" i="8" s="1"/>
  <c r="DA99" i="8"/>
  <c r="DA81" i="8"/>
  <c r="DB81" i="8" s="1"/>
  <c r="CE67" i="8"/>
  <c r="CF67" i="8" s="1"/>
  <c r="DX69" i="8"/>
  <c r="ER67" i="8"/>
  <c r="EH198" i="8"/>
  <c r="CO210" i="8"/>
  <c r="CP210" i="8" s="1"/>
  <c r="DN200" i="8"/>
  <c r="BX198" i="8"/>
  <c r="BY198" i="8" s="1"/>
  <c r="EH207" i="8"/>
  <c r="CO219" i="8"/>
  <c r="CP219" i="8" s="1"/>
  <c r="BX207" i="8"/>
  <c r="BY207" i="8" s="1"/>
  <c r="DN209" i="8"/>
  <c r="EH208" i="8"/>
  <c r="DN210" i="8"/>
  <c r="CO220" i="8"/>
  <c r="CP220" i="8" s="1"/>
  <c r="BX208" i="8"/>
  <c r="BY208" i="8" s="1"/>
  <c r="DN211" i="8"/>
  <c r="BX209" i="8"/>
  <c r="BY209" i="8" s="1"/>
  <c r="EH209" i="8"/>
  <c r="CO221" i="8"/>
  <c r="CP221" i="8" s="1"/>
  <c r="CO38" i="8"/>
  <c r="CP38" i="8" s="1"/>
  <c r="DN28" i="8"/>
  <c r="BX26" i="8"/>
  <c r="BY26" i="8" s="1"/>
  <c r="EH26" i="8"/>
  <c r="CO96" i="8"/>
  <c r="CP96" i="8" s="1"/>
  <c r="DN86" i="8"/>
  <c r="BX84" i="8"/>
  <c r="BY84" i="8" s="1"/>
  <c r="EH84" i="8"/>
  <c r="CO186" i="8"/>
  <c r="CP186" i="8" s="1"/>
  <c r="EH174" i="8"/>
  <c r="BX174" i="8"/>
  <c r="BY174" i="8" s="1"/>
  <c r="DN176" i="8"/>
  <c r="CO195" i="8"/>
  <c r="CP195" i="8" s="1"/>
  <c r="EH183" i="8"/>
  <c r="BX183" i="8"/>
  <c r="BY183" i="8" s="1"/>
  <c r="DN185" i="8"/>
  <c r="CO196" i="8"/>
  <c r="CP196" i="8" s="1"/>
  <c r="EH184" i="8"/>
  <c r="DN186" i="8"/>
  <c r="BX184" i="8"/>
  <c r="BY184" i="8" s="1"/>
  <c r="CO197" i="8"/>
  <c r="CP197" i="8" s="1"/>
  <c r="EH185" i="8"/>
  <c r="BX185" i="8"/>
  <c r="BY185" i="8" s="1"/>
  <c r="DN187" i="8"/>
  <c r="CO88" i="8"/>
  <c r="CP88" i="8" s="1"/>
  <c r="EH76" i="8"/>
  <c r="BX76" i="8"/>
  <c r="BY76" i="8" s="1"/>
  <c r="DN78" i="8"/>
  <c r="CO264" i="8"/>
  <c r="CP264" i="8" s="1"/>
  <c r="BX252" i="8"/>
  <c r="BY252" i="8" s="1"/>
  <c r="DN254" i="8"/>
  <c r="EH252" i="8"/>
  <c r="CO98" i="8"/>
  <c r="CP98" i="8" s="1"/>
  <c r="BX86" i="8"/>
  <c r="BY86" i="8" s="1"/>
  <c r="DN88" i="8"/>
  <c r="EH86" i="8"/>
  <c r="CO107" i="8"/>
  <c r="CP107" i="8" s="1"/>
  <c r="BX95" i="8"/>
  <c r="BY95" i="8" s="1"/>
  <c r="EH95" i="8"/>
  <c r="DN97" i="8"/>
  <c r="CO108" i="8"/>
  <c r="CP108" i="8" s="1"/>
  <c r="DN98" i="8"/>
  <c r="BX96" i="8"/>
  <c r="BY96" i="8" s="1"/>
  <c r="EH96" i="8"/>
  <c r="CO109" i="8"/>
  <c r="CP109" i="8" s="1"/>
  <c r="EH97" i="8"/>
  <c r="DN99" i="8"/>
  <c r="BX97" i="8"/>
  <c r="BY97" i="8" s="1"/>
  <c r="CO225" i="8"/>
  <c r="CP225" i="8" s="1"/>
  <c r="DN215" i="8"/>
  <c r="EH213" i="8"/>
  <c r="BX213" i="8"/>
  <c r="BY213" i="8" s="1"/>
  <c r="CO86" i="8"/>
  <c r="CP86" i="8" s="1"/>
  <c r="DN76" i="8"/>
  <c r="BX74" i="8"/>
  <c r="BY74" i="8" s="1"/>
  <c r="EH74" i="8"/>
  <c r="CO231" i="8"/>
  <c r="CP231" i="8" s="1"/>
  <c r="EH219" i="8"/>
  <c r="DN221" i="8"/>
  <c r="BX219" i="8"/>
  <c r="BY219" i="8" s="1"/>
  <c r="CO119" i="8"/>
  <c r="CP119" i="8" s="1"/>
  <c r="EH107" i="8"/>
  <c r="DN109" i="8"/>
  <c r="BX107" i="8"/>
  <c r="BY107" i="8" s="1"/>
  <c r="CO40" i="8"/>
  <c r="CP40" i="8" s="1"/>
  <c r="DN30" i="8"/>
  <c r="EH28" i="8"/>
  <c r="BX28" i="8"/>
  <c r="BY28" i="8" s="1"/>
  <c r="CO79" i="8"/>
  <c r="CP79" i="8" s="1"/>
  <c r="DN69" i="8"/>
  <c r="EH67" i="8"/>
  <c r="BX67" i="8"/>
  <c r="BY67" i="8" s="1"/>
  <c r="CO192" i="8"/>
  <c r="CP192" i="8" s="1"/>
  <c r="EH180" i="8"/>
  <c r="BX180" i="8"/>
  <c r="BY180" i="8" s="1"/>
  <c r="DN182" i="8"/>
  <c r="DN189" i="8"/>
  <c r="CO199" i="8"/>
  <c r="CP199" i="8" s="1"/>
  <c r="EH187" i="8"/>
  <c r="BX187" i="8"/>
  <c r="BY187" i="8" s="1"/>
  <c r="E163" i="6"/>
  <c r="F163" i="6" s="1"/>
  <c r="E196" i="6"/>
  <c r="F196" i="6" s="1"/>
  <c r="E57" i="6"/>
  <c r="F57" i="6" s="1"/>
  <c r="E67" i="6"/>
  <c r="F67" i="6" s="1"/>
  <c r="E31" i="6"/>
  <c r="F31" i="6" s="1"/>
  <c r="E17" i="6"/>
  <c r="F17" i="6" s="1"/>
  <c r="E104" i="6"/>
  <c r="F104" i="6" s="1"/>
  <c r="E36" i="6"/>
  <c r="F36" i="6" s="1"/>
  <c r="E139" i="6"/>
  <c r="F139" i="6" s="1"/>
  <c r="E179" i="6"/>
  <c r="F179" i="6" s="1"/>
  <c r="E96" i="6"/>
  <c r="F96" i="6" s="1"/>
  <c r="E128" i="6"/>
  <c r="F128" i="6" s="1"/>
  <c r="E106" i="6"/>
  <c r="F106" i="6" s="1"/>
  <c r="E115" i="6"/>
  <c r="F115" i="6" s="1"/>
  <c r="E66" i="6"/>
  <c r="F66" i="6" s="1"/>
  <c r="E204" i="6"/>
  <c r="F204" i="6" s="1"/>
  <c r="E251" i="6"/>
  <c r="F251" i="6" s="1"/>
  <c r="E53" i="6"/>
  <c r="F53" i="6" s="1"/>
  <c r="E152" i="6"/>
  <c r="F152" i="6" s="1"/>
  <c r="E33" i="6"/>
  <c r="F33" i="6" s="1"/>
  <c r="E85" i="6"/>
  <c r="F85" i="6" s="1"/>
  <c r="E84" i="6"/>
  <c r="F84" i="6" s="1"/>
  <c r="E59" i="6"/>
  <c r="F59" i="6" s="1"/>
  <c r="E98" i="6"/>
  <c r="F98" i="6" s="1"/>
  <c r="E86" i="6"/>
  <c r="F86" i="6" s="1"/>
  <c r="E147" i="6"/>
  <c r="F147" i="6" s="1"/>
  <c r="E61" i="6"/>
  <c r="F61" i="6" s="1"/>
  <c r="E213" i="6"/>
  <c r="F213" i="6" s="1"/>
  <c r="E205" i="6"/>
  <c r="F205" i="6" s="1"/>
  <c r="CK131" i="9" l="1"/>
  <c r="BS56" i="9"/>
  <c r="DB52" i="8"/>
  <c r="DF52" i="8" s="1"/>
  <c r="DH52" i="8" s="1"/>
  <c r="DB114" i="8"/>
  <c r="DF114" i="8" s="1"/>
  <c r="DH114" i="8" s="1"/>
  <c r="DB108" i="8"/>
  <c r="DB62" i="8"/>
  <c r="DB50" i="8"/>
  <c r="DF50" i="8" s="1"/>
  <c r="DH50" i="8" s="1"/>
  <c r="DB98" i="8"/>
  <c r="DF98" i="8" s="1"/>
  <c r="DH98" i="8" s="1"/>
  <c r="DB32" i="8"/>
  <c r="DF32" i="8" s="1"/>
  <c r="DH32" i="8" s="1"/>
  <c r="DB43" i="8"/>
  <c r="DF43" i="8" s="1"/>
  <c r="DH43" i="8" s="1"/>
  <c r="DB59" i="8"/>
  <c r="DB103" i="8"/>
  <c r="DF103" i="8" s="1"/>
  <c r="DH103" i="8" s="1"/>
  <c r="DB122" i="8"/>
  <c r="DB111" i="8"/>
  <c r="DF111" i="8" s="1"/>
  <c r="DH111" i="8" s="1"/>
  <c r="DB80" i="8"/>
  <c r="DF80" i="8" s="1"/>
  <c r="DH80" i="8" s="1"/>
  <c r="DB125" i="8"/>
  <c r="DF125" i="8" s="1"/>
  <c r="DH125" i="8" s="1"/>
  <c r="DB66" i="8"/>
  <c r="DF66" i="8" s="1"/>
  <c r="DH66" i="8" s="1"/>
  <c r="DB100" i="8"/>
  <c r="DF100" i="8" s="1"/>
  <c r="DH100" i="8" s="1"/>
  <c r="DB123" i="8"/>
  <c r="DF123" i="8" s="1"/>
  <c r="DH123" i="8" s="1"/>
  <c r="DB53" i="8"/>
  <c r="DF53" i="8" s="1"/>
  <c r="DH53" i="8" s="1"/>
  <c r="DB37" i="8"/>
  <c r="DF37" i="8" s="1"/>
  <c r="DH37" i="8" s="1"/>
  <c r="DB78" i="8"/>
  <c r="DF78" i="8" s="1"/>
  <c r="DH78" i="8" s="1"/>
  <c r="DB104" i="8"/>
  <c r="DB71" i="8"/>
  <c r="DF71" i="8" s="1"/>
  <c r="DH71" i="8" s="1"/>
  <c r="DB99" i="8"/>
  <c r="DF99" i="8" s="1"/>
  <c r="DH99" i="8" s="1"/>
  <c r="DB38" i="8"/>
  <c r="DF38" i="8" s="1"/>
  <c r="DH38" i="8" s="1"/>
  <c r="DB89" i="8"/>
  <c r="DF89" i="8" s="1"/>
  <c r="DH89" i="8" s="1"/>
  <c r="DB58" i="8"/>
  <c r="DF58" i="8" s="1"/>
  <c r="DH58" i="8" s="1"/>
  <c r="DB45" i="8"/>
  <c r="DF45" i="8" s="1"/>
  <c r="DH45" i="8" s="1"/>
  <c r="DB40" i="8"/>
  <c r="DB79" i="8"/>
  <c r="DB129" i="8"/>
  <c r="DF129" i="8" s="1"/>
  <c r="DH129" i="8" s="1"/>
  <c r="DB124" i="8"/>
  <c r="DF124" i="8" s="1"/>
  <c r="DH124" i="8" s="1"/>
  <c r="DB93" i="8"/>
  <c r="DF93" i="8" s="1"/>
  <c r="DH93" i="8" s="1"/>
  <c r="DB60" i="8"/>
  <c r="DF60" i="8" s="1"/>
  <c r="DH60" i="8" s="1"/>
  <c r="DB67" i="8"/>
  <c r="DF67" i="8" s="1"/>
  <c r="DH67" i="8" s="1"/>
  <c r="DB126" i="8"/>
  <c r="DF126" i="8" s="1"/>
  <c r="DH126" i="8" s="1"/>
  <c r="DB85" i="8"/>
  <c r="DB72" i="8"/>
  <c r="DF72" i="8" s="1"/>
  <c r="DH72" i="8" s="1"/>
  <c r="DB112" i="8"/>
  <c r="DF112" i="8" s="1"/>
  <c r="DH112" i="8" s="1"/>
  <c r="DB113" i="8"/>
  <c r="DF113" i="8" s="1"/>
  <c r="DH113" i="8" s="1"/>
  <c r="DB76" i="8"/>
  <c r="DF76" i="8" s="1"/>
  <c r="DH76" i="8" s="1"/>
  <c r="DB57" i="8"/>
  <c r="DF57" i="8" s="1"/>
  <c r="DH57" i="8" s="1"/>
  <c r="DB47" i="8"/>
  <c r="DF47" i="8" s="1"/>
  <c r="DH47" i="8" s="1"/>
  <c r="DB84" i="8"/>
  <c r="DF84" i="8" s="1"/>
  <c r="DH84" i="8" s="1"/>
  <c r="DB74" i="8"/>
  <c r="DF74" i="8" s="1"/>
  <c r="DH74" i="8" s="1"/>
  <c r="DB94" i="8"/>
  <c r="DF94" i="8" s="1"/>
  <c r="DH94" i="8" s="1"/>
  <c r="DB77" i="8"/>
  <c r="DF77" i="8" s="1"/>
  <c r="DH77" i="8" s="1"/>
  <c r="DB121" i="8"/>
  <c r="DF121" i="8" s="1"/>
  <c r="DH121" i="8" s="1"/>
  <c r="DB86" i="8"/>
  <c r="DF86" i="8" s="1"/>
  <c r="DH86" i="8" s="1"/>
  <c r="DB55" i="8"/>
  <c r="DF55" i="8" s="1"/>
  <c r="DH55" i="8" s="1"/>
  <c r="DB102" i="8"/>
  <c r="DF102" i="8" s="1"/>
  <c r="DH102" i="8" s="1"/>
  <c r="DB49" i="8"/>
  <c r="DF49" i="8" s="1"/>
  <c r="DH49" i="8" s="1"/>
  <c r="DB63" i="8"/>
  <c r="DB82" i="8"/>
  <c r="DF82" i="8" s="1"/>
  <c r="DH82" i="8" s="1"/>
  <c r="DB42" i="8"/>
  <c r="DF42" i="8" s="1"/>
  <c r="DH42" i="8" s="1"/>
  <c r="DB65" i="8"/>
  <c r="DF65" i="8" s="1"/>
  <c r="DH65" i="8" s="1"/>
  <c r="DB119" i="8"/>
  <c r="DF119" i="8" s="1"/>
  <c r="DH119" i="8" s="1"/>
  <c r="DB91" i="8"/>
  <c r="DF91" i="8" s="1"/>
  <c r="DH91" i="8" s="1"/>
  <c r="DB73" i="8"/>
  <c r="DF73" i="8" s="1"/>
  <c r="DH73" i="8" s="1"/>
  <c r="DB107" i="8"/>
  <c r="DF107" i="8" s="1"/>
  <c r="DH107" i="8" s="1"/>
  <c r="DB92" i="8"/>
  <c r="DB30" i="8"/>
  <c r="DB51" i="8"/>
  <c r="DB39" i="8"/>
  <c r="DF39" i="8" s="1"/>
  <c r="DH39" i="8" s="1"/>
  <c r="DB41" i="8"/>
  <c r="DF41" i="8" s="1"/>
  <c r="DH41" i="8" s="1"/>
  <c r="DB95" i="8"/>
  <c r="DF95" i="8" s="1"/>
  <c r="DH95" i="8" s="1"/>
  <c r="DB36" i="8"/>
  <c r="DF36" i="8" s="1"/>
  <c r="DH36" i="8" s="1"/>
  <c r="DW100" i="9"/>
  <c r="CK35" i="9"/>
  <c r="CK26" i="9"/>
  <c r="CR27" i="8"/>
  <c r="CS27" i="8"/>
  <c r="BL9" i="8"/>
  <c r="BL31" i="8" s="1"/>
  <c r="CK100" i="9"/>
  <c r="CK30" i="9"/>
  <c r="CK59" i="9"/>
  <c r="CK115" i="9"/>
  <c r="CK41" i="9"/>
  <c r="CK113" i="9"/>
  <c r="CK142" i="9"/>
  <c r="CK146" i="9"/>
  <c r="CK49" i="9"/>
  <c r="CK136" i="9"/>
  <c r="CK78" i="9"/>
  <c r="CK68" i="9"/>
  <c r="DM21" i="9"/>
  <c r="DM142" i="9"/>
  <c r="DB105" i="8"/>
  <c r="DF105" i="8" s="1"/>
  <c r="DH105" i="8" s="1"/>
  <c r="DB35" i="8"/>
  <c r="DF35" i="8" s="1"/>
  <c r="DH35" i="8" s="1"/>
  <c r="FC21" i="8"/>
  <c r="FD21" i="8" s="1"/>
  <c r="FC161" i="8"/>
  <c r="FC79" i="8"/>
  <c r="FD79" i="8" s="1"/>
  <c r="FC95" i="8"/>
  <c r="FD95" i="8" s="1"/>
  <c r="FC50" i="8"/>
  <c r="FD50" i="8" s="1"/>
  <c r="FC142" i="8"/>
  <c r="FD142" i="8" s="1"/>
  <c r="FC115" i="8"/>
  <c r="FD115" i="8" s="1"/>
  <c r="FC112" i="8"/>
  <c r="FD112" i="8" s="1"/>
  <c r="FC86" i="8"/>
  <c r="FD86" i="8" s="1"/>
  <c r="FC153" i="8"/>
  <c r="FD153" i="8" s="1"/>
  <c r="FC87" i="8"/>
  <c r="FD87" i="8" s="1"/>
  <c r="FC139" i="8"/>
  <c r="FD139" i="8" s="1"/>
  <c r="FC154" i="8"/>
  <c r="FD154" i="8" s="1"/>
  <c r="FC33" i="8"/>
  <c r="FD33" i="8" s="1"/>
  <c r="FC83" i="8"/>
  <c r="FD83" i="8" s="1"/>
  <c r="FC59" i="8"/>
  <c r="FD59" i="8" s="1"/>
  <c r="FC143" i="8"/>
  <c r="FD143" i="8" s="1"/>
  <c r="FC158" i="8"/>
  <c r="FD158" i="8" s="1"/>
  <c r="FC55" i="8"/>
  <c r="FD55" i="8" s="1"/>
  <c r="FC103" i="8"/>
  <c r="FD103" i="8" s="1"/>
  <c r="FC91" i="8"/>
  <c r="FD91" i="8" s="1"/>
  <c r="FC70" i="8"/>
  <c r="FD70" i="8" s="1"/>
  <c r="FC34" i="8"/>
  <c r="FD34" i="8" s="1"/>
  <c r="FC131" i="8"/>
  <c r="FD131" i="8" s="1"/>
  <c r="FC62" i="8"/>
  <c r="FD62" i="8" s="1"/>
  <c r="FC92" i="8"/>
  <c r="FD92" i="8" s="1"/>
  <c r="FC66" i="8"/>
  <c r="FD66" i="8" s="1"/>
  <c r="FC76" i="8"/>
  <c r="FD76" i="8" s="1"/>
  <c r="FC52" i="8"/>
  <c r="FD52" i="8" s="1"/>
  <c r="FC102" i="8"/>
  <c r="FD102" i="8" s="1"/>
  <c r="FC49" i="8"/>
  <c r="FD49" i="8" s="1"/>
  <c r="FC144" i="8"/>
  <c r="FD144" i="8" s="1"/>
  <c r="FC85" i="8"/>
  <c r="FD85" i="8" s="1"/>
  <c r="FC98" i="8"/>
  <c r="FD98" i="8" s="1"/>
  <c r="FC107" i="8"/>
  <c r="FD107" i="8" s="1"/>
  <c r="FC117" i="8"/>
  <c r="FD117" i="8" s="1"/>
  <c r="FC24" i="8"/>
  <c r="FD24" i="8" s="1"/>
  <c r="FC37" i="8"/>
  <c r="FD37" i="8" s="1"/>
  <c r="FC124" i="8"/>
  <c r="FD124" i="8" s="1"/>
  <c r="FC47" i="8"/>
  <c r="FD47" i="8" s="1"/>
  <c r="FC28" i="8"/>
  <c r="FD28" i="8" s="1"/>
  <c r="FC56" i="8"/>
  <c r="FD56" i="8" s="1"/>
  <c r="FC75" i="8"/>
  <c r="FD75" i="8" s="1"/>
  <c r="FC64" i="8"/>
  <c r="FD64" i="8" s="1"/>
  <c r="FC96" i="8"/>
  <c r="FD96" i="8" s="1"/>
  <c r="FC120" i="8"/>
  <c r="FD120" i="8" s="1"/>
  <c r="FC88" i="8"/>
  <c r="FD88" i="8" s="1"/>
  <c r="FC69" i="8"/>
  <c r="FD69" i="8" s="1"/>
  <c r="CK43" i="9"/>
  <c r="CK74" i="9"/>
  <c r="CK64" i="9"/>
  <c r="CK143" i="9"/>
  <c r="CK50" i="9"/>
  <c r="BY12" i="8"/>
  <c r="BZ255" i="8" s="1"/>
  <c r="DO257" i="8" s="1"/>
  <c r="CK109" i="9"/>
  <c r="CK145" i="9"/>
  <c r="CK66" i="9"/>
  <c r="CK104" i="9"/>
  <c r="CK83" i="9"/>
  <c r="CK80" i="9"/>
  <c r="CP17" i="8"/>
  <c r="CK152" i="9"/>
  <c r="CK107" i="9"/>
  <c r="CR273" i="8"/>
  <c r="CU273" i="8" s="1"/>
  <c r="FC151" i="8"/>
  <c r="FD151" i="8" s="1"/>
  <c r="FC110" i="8"/>
  <c r="FD110" i="8" s="1"/>
  <c r="FC36" i="8"/>
  <c r="FD36" i="8" s="1"/>
  <c r="FC101" i="8"/>
  <c r="FD101" i="8" s="1"/>
  <c r="FC58" i="8"/>
  <c r="FD58" i="8" s="1"/>
  <c r="FC109" i="8"/>
  <c r="FD109" i="8" s="1"/>
  <c r="FC99" i="8"/>
  <c r="FD99" i="8" s="1"/>
  <c r="FC121" i="8"/>
  <c r="FD121" i="8" s="1"/>
  <c r="FC54" i="8"/>
  <c r="FD54" i="8" s="1"/>
  <c r="CK48" i="9"/>
  <c r="CK90" i="9"/>
  <c r="CK138" i="9"/>
  <c r="CK144" i="9"/>
  <c r="FC43" i="8"/>
  <c r="FD43" i="8" s="1"/>
  <c r="FC80" i="8"/>
  <c r="FD80" i="8" s="1"/>
  <c r="FC30" i="8"/>
  <c r="FD30" i="8" s="1"/>
  <c r="FC128" i="8"/>
  <c r="FD128" i="8" s="1"/>
  <c r="FC26" i="8"/>
  <c r="FD26" i="8" s="1"/>
  <c r="FC145" i="8"/>
  <c r="FD145" i="8" s="1"/>
  <c r="FC119" i="8"/>
  <c r="FD119" i="8" s="1"/>
  <c r="FC77" i="8"/>
  <c r="FD77" i="8" s="1"/>
  <c r="FC138" i="8"/>
  <c r="FD138" i="8" s="1"/>
  <c r="FC25" i="8"/>
  <c r="FD25" i="8" s="1"/>
  <c r="FC157" i="8"/>
  <c r="FD157" i="8" s="1"/>
  <c r="CK55" i="9"/>
  <c r="CK70" i="9"/>
  <c r="CK89" i="9"/>
  <c r="FC31" i="8"/>
  <c r="FD31" i="8" s="1"/>
  <c r="FC71" i="8"/>
  <c r="FD71" i="8" s="1"/>
  <c r="FC132" i="8"/>
  <c r="FD132" i="8" s="1"/>
  <c r="FC39" i="8"/>
  <c r="FD39" i="8" s="1"/>
  <c r="FC78" i="8"/>
  <c r="FD78" i="8" s="1"/>
  <c r="FC73" i="8"/>
  <c r="FD73" i="8" s="1"/>
  <c r="FC23" i="8"/>
  <c r="FD23" i="8" s="1"/>
  <c r="FC45" i="8"/>
  <c r="FD45" i="8" s="1"/>
  <c r="FC90" i="8"/>
  <c r="FD90" i="8" s="1"/>
  <c r="FC136" i="8"/>
  <c r="FD136" i="8" s="1"/>
  <c r="FC146" i="8"/>
  <c r="FD146" i="8" s="1"/>
  <c r="CK98" i="9"/>
  <c r="CK137" i="9"/>
  <c r="CK147" i="9"/>
  <c r="FC160" i="8"/>
  <c r="FD160" i="8" s="1"/>
  <c r="FC32" i="8"/>
  <c r="FD32" i="8" s="1"/>
  <c r="FC129" i="8"/>
  <c r="FD129" i="8" s="1"/>
  <c r="FC126" i="8"/>
  <c r="FD126" i="8" s="1"/>
  <c r="FC137" i="8"/>
  <c r="FD137" i="8" s="1"/>
  <c r="FC94" i="8"/>
  <c r="FD94" i="8" s="1"/>
  <c r="FC127" i="8"/>
  <c r="FD127" i="8" s="1"/>
  <c r="FC41" i="8"/>
  <c r="FD41" i="8" s="1"/>
  <c r="FC134" i="8"/>
  <c r="FD134" i="8" s="1"/>
  <c r="FC106" i="8"/>
  <c r="FD106" i="8" s="1"/>
  <c r="FC84" i="8"/>
  <c r="FD84" i="8" s="1"/>
  <c r="FC40" i="8"/>
  <c r="FD40" i="8" s="1"/>
  <c r="FC108" i="8"/>
  <c r="FD108" i="8" s="1"/>
  <c r="CK53" i="9"/>
  <c r="CK148" i="9"/>
  <c r="CR275" i="8"/>
  <c r="CS275" i="8"/>
  <c r="CR30" i="8"/>
  <c r="CS30" i="8"/>
  <c r="CR271" i="8"/>
  <c r="CS271" i="8"/>
  <c r="CR276" i="8"/>
  <c r="CU276" i="8" s="1"/>
  <c r="FC125" i="8"/>
  <c r="FD125" i="8" s="1"/>
  <c r="CS272" i="8"/>
  <c r="CR272" i="8"/>
  <c r="FC29" i="8"/>
  <c r="FD29" i="8" s="1"/>
  <c r="CK122" i="9"/>
  <c r="CK76" i="9"/>
  <c r="CK120" i="9"/>
  <c r="CK162" i="9"/>
  <c r="CK130" i="9"/>
  <c r="CK81" i="9"/>
  <c r="CK36" i="9"/>
  <c r="CK73" i="9"/>
  <c r="CK32" i="9"/>
  <c r="CK149" i="9"/>
  <c r="CK133" i="9"/>
  <c r="CK62" i="9"/>
  <c r="CK61" i="9"/>
  <c r="CK99" i="9"/>
  <c r="CK31" i="9"/>
  <c r="CK46" i="9"/>
  <c r="CK37" i="9"/>
  <c r="CK101" i="9"/>
  <c r="CK126" i="9"/>
  <c r="CK134" i="9"/>
  <c r="CK38" i="9"/>
  <c r="CK72" i="9"/>
  <c r="CK117" i="9"/>
  <c r="CK135" i="9"/>
  <c r="CK29" i="9"/>
  <c r="CK44" i="9"/>
  <c r="CK127" i="9"/>
  <c r="CK156" i="9"/>
  <c r="CK108" i="9"/>
  <c r="CK65" i="9"/>
  <c r="CK42" i="9"/>
  <c r="CK124" i="9"/>
  <c r="CK94" i="9"/>
  <c r="CK112" i="9"/>
  <c r="DW129" i="9"/>
  <c r="CK96" i="9"/>
  <c r="CK161" i="9"/>
  <c r="CK121" i="9"/>
  <c r="CK27" i="9"/>
  <c r="DE83" i="9"/>
  <c r="CK85" i="9"/>
  <c r="CK86" i="9"/>
  <c r="CK95" i="9"/>
  <c r="CK158" i="9"/>
  <c r="CK75" i="9"/>
  <c r="CK140" i="9"/>
  <c r="CK71" i="9"/>
  <c r="CK25" i="9"/>
  <c r="CK91" i="9"/>
  <c r="CK56" i="9"/>
  <c r="CK97" i="9"/>
  <c r="DM28" i="9"/>
  <c r="CK163" i="9"/>
  <c r="CK63" i="9"/>
  <c r="CK69" i="9"/>
  <c r="BS149" i="9"/>
  <c r="CK79" i="9"/>
  <c r="DW26" i="9"/>
  <c r="CK155" i="9"/>
  <c r="CK139" i="9"/>
  <c r="CK132" i="9"/>
  <c r="CK129" i="9"/>
  <c r="CK47" i="9"/>
  <c r="CK128" i="9"/>
  <c r="CK103" i="9"/>
  <c r="CK106" i="9"/>
  <c r="CK111" i="9"/>
  <c r="CK57" i="9"/>
  <c r="BS35" i="9"/>
  <c r="CK58" i="9"/>
  <c r="CK40" i="9"/>
  <c r="CK60" i="9"/>
  <c r="EF146" i="9"/>
  <c r="CK114" i="9"/>
  <c r="CX30" i="9"/>
  <c r="BS138" i="9"/>
  <c r="DW83" i="9"/>
  <c r="CK102" i="9"/>
  <c r="CK123" i="9"/>
  <c r="CK125" i="9"/>
  <c r="CK82" i="9"/>
  <c r="CK88" i="9"/>
  <c r="CK24" i="9"/>
  <c r="CK141" i="9"/>
  <c r="CK45" i="9"/>
  <c r="CK154" i="9"/>
  <c r="CK110" i="9"/>
  <c r="CK51" i="9"/>
  <c r="CK87" i="9"/>
  <c r="CK77" i="9"/>
  <c r="CK153" i="9"/>
  <c r="CK119" i="9"/>
  <c r="CK28" i="9"/>
  <c r="CK105" i="9"/>
  <c r="CK34" i="9"/>
  <c r="CK160" i="9"/>
  <c r="CK67" i="9"/>
  <c r="CK118" i="9"/>
  <c r="CK84" i="9"/>
  <c r="CK116" i="9"/>
  <c r="CK33" i="9"/>
  <c r="CK151" i="9"/>
  <c r="CX70" i="9"/>
  <c r="DW36" i="9"/>
  <c r="CK23" i="9"/>
  <c r="CK93" i="9"/>
  <c r="EF80" i="9"/>
  <c r="CK159" i="9"/>
  <c r="CK39" i="9"/>
  <c r="CK157" i="9"/>
  <c r="CK92" i="9"/>
  <c r="DE82" i="9"/>
  <c r="CK150" i="9"/>
  <c r="CK52" i="9"/>
  <c r="CX133" i="9"/>
  <c r="DW19" i="9"/>
  <c r="EF32" i="9"/>
  <c r="DM85" i="9"/>
  <c r="DE74" i="9"/>
  <c r="DE26" i="9"/>
  <c r="DM131" i="9"/>
  <c r="CX87" i="9"/>
  <c r="BS62" i="9"/>
  <c r="EF135" i="9"/>
  <c r="BS92" i="9"/>
  <c r="CX96" i="9"/>
  <c r="CX23" i="9"/>
  <c r="DE129" i="9"/>
  <c r="EF89" i="9"/>
  <c r="DW40" i="9"/>
  <c r="EF152" i="9"/>
  <c r="DW110" i="9"/>
  <c r="BS116" i="9"/>
  <c r="BS27" i="9"/>
  <c r="DE75" i="9"/>
  <c r="DW146" i="9"/>
  <c r="EF72" i="9"/>
  <c r="DE88" i="9"/>
  <c r="DW74" i="9"/>
  <c r="CX51" i="9"/>
  <c r="BS83" i="9"/>
  <c r="DE110" i="9"/>
  <c r="CX40" i="9"/>
  <c r="DE47" i="9"/>
  <c r="CX150" i="9"/>
  <c r="BS155" i="9"/>
  <c r="BS119" i="9"/>
  <c r="BS95" i="9"/>
  <c r="DE72" i="9"/>
  <c r="CX92" i="9"/>
  <c r="DE146" i="9"/>
  <c r="DM148" i="9"/>
  <c r="DM49" i="9"/>
  <c r="CX114" i="9"/>
  <c r="BS97" i="9"/>
  <c r="DW47" i="9"/>
  <c r="CX78" i="9"/>
  <c r="EF116" i="9"/>
  <c r="BS109" i="9"/>
  <c r="DW18" i="9"/>
  <c r="DM68" i="9"/>
  <c r="EF53" i="9"/>
  <c r="DM76" i="9"/>
  <c r="CX22" i="9"/>
  <c r="DM45" i="9"/>
  <c r="DW107" i="9"/>
  <c r="BS28" i="9"/>
  <c r="DW66" i="9"/>
  <c r="DE18" i="9"/>
  <c r="DM90" i="9"/>
  <c r="CX104" i="9"/>
  <c r="N16" i="9"/>
  <c r="O16" i="9" s="1"/>
  <c r="AV15" i="9"/>
  <c r="DE19" i="9"/>
  <c r="BS75" i="9"/>
  <c r="DM20" i="9"/>
  <c r="EF78" i="9"/>
  <c r="AV14" i="9"/>
  <c r="O15" i="9"/>
  <c r="EF25" i="9"/>
  <c r="DE140" i="9"/>
  <c r="EF91" i="9"/>
  <c r="DW111" i="9"/>
  <c r="DW140" i="9"/>
  <c r="DE66" i="9"/>
  <c r="CX144" i="9"/>
  <c r="EF24" i="9"/>
  <c r="DF75" i="8"/>
  <c r="DH75" i="8" s="1"/>
  <c r="DF56" i="8"/>
  <c r="DH56" i="8" s="1"/>
  <c r="DF79" i="8"/>
  <c r="DH79" i="8" s="1"/>
  <c r="DF97" i="8"/>
  <c r="DH97" i="8" s="1"/>
  <c r="DF88" i="8"/>
  <c r="DH88" i="8" s="1"/>
  <c r="CS121" i="8"/>
  <c r="CS133" i="8"/>
  <c r="CS36" i="8"/>
  <c r="CS114" i="8"/>
  <c r="EF60" i="9"/>
  <c r="BS63" i="9"/>
  <c r="DE54" i="9"/>
  <c r="DM56" i="9"/>
  <c r="CX58" i="9"/>
  <c r="DW54" i="9"/>
  <c r="BR63" i="9"/>
  <c r="BV63" i="9"/>
  <c r="EF143" i="9"/>
  <c r="CX141" i="9"/>
  <c r="BV146" i="9"/>
  <c r="DE137" i="9"/>
  <c r="DW137" i="9"/>
  <c r="DM139" i="9"/>
  <c r="BR146" i="9"/>
  <c r="BS146" i="9"/>
  <c r="CS263" i="8"/>
  <c r="CX89" i="9"/>
  <c r="CS194" i="8"/>
  <c r="DW53" i="9"/>
  <c r="DF117" i="8"/>
  <c r="DH117" i="8" s="1"/>
  <c r="DF44" i="8"/>
  <c r="DH44" i="8" s="1"/>
  <c r="DE111" i="9"/>
  <c r="CS118" i="8"/>
  <c r="CS97" i="8"/>
  <c r="CS70" i="8"/>
  <c r="CS175" i="8"/>
  <c r="CS160" i="8"/>
  <c r="CS265" i="8"/>
  <c r="CS230" i="8"/>
  <c r="CS146" i="8"/>
  <c r="CS127" i="8"/>
  <c r="CS130" i="8"/>
  <c r="CS251" i="8"/>
  <c r="BS49" i="9"/>
  <c r="DM84" i="9"/>
  <c r="BV116" i="9"/>
  <c r="BR116" i="9"/>
  <c r="CX61" i="9"/>
  <c r="EF63" i="9"/>
  <c r="BV66" i="9"/>
  <c r="BS66" i="9"/>
  <c r="DM59" i="9"/>
  <c r="DE57" i="9"/>
  <c r="DW57" i="9"/>
  <c r="BR66" i="9"/>
  <c r="EF51" i="9"/>
  <c r="CX49" i="9"/>
  <c r="BV54" i="9"/>
  <c r="DW45" i="9"/>
  <c r="BS54" i="9"/>
  <c r="DM47" i="9"/>
  <c r="BR54" i="9"/>
  <c r="DE45" i="9"/>
  <c r="EF69" i="9"/>
  <c r="DM65" i="9"/>
  <c r="BR72" i="9"/>
  <c r="CX67" i="9"/>
  <c r="DE63" i="9"/>
  <c r="BS72" i="9"/>
  <c r="BV72" i="9"/>
  <c r="DW63" i="9"/>
  <c r="EF107" i="9"/>
  <c r="BR110" i="9"/>
  <c r="BV110" i="9"/>
  <c r="BS110" i="9"/>
  <c r="DE101" i="9"/>
  <c r="CX105" i="9"/>
  <c r="DM103" i="9"/>
  <c r="DW101" i="9"/>
  <c r="BS36" i="9"/>
  <c r="DE27" i="9"/>
  <c r="DW27" i="9"/>
  <c r="EF33" i="9"/>
  <c r="CX31" i="9"/>
  <c r="DM29" i="9"/>
  <c r="BR36" i="9"/>
  <c r="BV36" i="9"/>
  <c r="CX28" i="9"/>
  <c r="EF30" i="9"/>
  <c r="BS33" i="9"/>
  <c r="DM26" i="9"/>
  <c r="BR33" i="9"/>
  <c r="BV33" i="9"/>
  <c r="DW24" i="9"/>
  <c r="DE24" i="9"/>
  <c r="EF122" i="9"/>
  <c r="DM118" i="9"/>
  <c r="CX120" i="9"/>
  <c r="DE116" i="9"/>
  <c r="BS125" i="9"/>
  <c r="DW116" i="9"/>
  <c r="BR125" i="9"/>
  <c r="BV125" i="9"/>
  <c r="EF101" i="9"/>
  <c r="DE95" i="9"/>
  <c r="BR104" i="9"/>
  <c r="CX99" i="9"/>
  <c r="BS104" i="9"/>
  <c r="DM97" i="9"/>
  <c r="BV104" i="9"/>
  <c r="DW95" i="9"/>
  <c r="BR40" i="9"/>
  <c r="EF37" i="9"/>
  <c r="CX35" i="9"/>
  <c r="DM33" i="9"/>
  <c r="DE31" i="9"/>
  <c r="BV40" i="9"/>
  <c r="DW31" i="9"/>
  <c r="BS40" i="9"/>
  <c r="EF114" i="9"/>
  <c r="DE108" i="9"/>
  <c r="DM110" i="9"/>
  <c r="DW108" i="9"/>
  <c r="BS117" i="9"/>
  <c r="BR117" i="9"/>
  <c r="CX112" i="9"/>
  <c r="BV117" i="9"/>
  <c r="BR71" i="9"/>
  <c r="BV71" i="9"/>
  <c r="DM64" i="9"/>
  <c r="EF68" i="9"/>
  <c r="DE62" i="9"/>
  <c r="DW62" i="9"/>
  <c r="BS71" i="9"/>
  <c r="CX66" i="9"/>
  <c r="BR155" i="9"/>
  <c r="BV155" i="9"/>
  <c r="EF102" i="9"/>
  <c r="CX100" i="9"/>
  <c r="BS105" i="9"/>
  <c r="BR105" i="9"/>
  <c r="DE96" i="9"/>
  <c r="BV105" i="9"/>
  <c r="DW96" i="9"/>
  <c r="DM98" i="9"/>
  <c r="DE79" i="9"/>
  <c r="BV88" i="9"/>
  <c r="BR88" i="9"/>
  <c r="DW79" i="9"/>
  <c r="CX83" i="9"/>
  <c r="DM81" i="9"/>
  <c r="EF85" i="9"/>
  <c r="BS88" i="9"/>
  <c r="EF128" i="9"/>
  <c r="BS131" i="9"/>
  <c r="CX126" i="9"/>
  <c r="DW122" i="9"/>
  <c r="BR131" i="9"/>
  <c r="BV131" i="9"/>
  <c r="DE122" i="9"/>
  <c r="DM124" i="9"/>
  <c r="EF52" i="9"/>
  <c r="BS55" i="9"/>
  <c r="DM48" i="9"/>
  <c r="DE46" i="9"/>
  <c r="BR55" i="9"/>
  <c r="CX50" i="9"/>
  <c r="DW46" i="9"/>
  <c r="BV55" i="9"/>
  <c r="BV157" i="9"/>
  <c r="DM150" i="9"/>
  <c r="CX152" i="9"/>
  <c r="DE148" i="9"/>
  <c r="DW148" i="9"/>
  <c r="BS157" i="9"/>
  <c r="EF154" i="9"/>
  <c r="BR157" i="9"/>
  <c r="FC130" i="8"/>
  <c r="FD130" i="8" s="1"/>
  <c r="FC68" i="8"/>
  <c r="FD68" i="8" s="1"/>
  <c r="FC97" i="8"/>
  <c r="FD97" i="8" s="1"/>
  <c r="FC81" i="8"/>
  <c r="FD81" i="8" s="1"/>
  <c r="FC48" i="8"/>
  <c r="FD48" i="8" s="1"/>
  <c r="FC65" i="8"/>
  <c r="FD65" i="8" s="1"/>
  <c r="FC135" i="8"/>
  <c r="FD135" i="8" s="1"/>
  <c r="FC152" i="8"/>
  <c r="FD152" i="8" s="1"/>
  <c r="FC63" i="8"/>
  <c r="FD63" i="8" s="1"/>
  <c r="FC141" i="8"/>
  <c r="FD141" i="8" s="1"/>
  <c r="FC60" i="8"/>
  <c r="FD60" i="8" s="1"/>
  <c r="FC148" i="8"/>
  <c r="FD148" i="8" s="1"/>
  <c r="FC27" i="8"/>
  <c r="FD27" i="8" s="1"/>
  <c r="FC104" i="8"/>
  <c r="FD104" i="8" s="1"/>
  <c r="FC150" i="8"/>
  <c r="FD150" i="8" s="1"/>
  <c r="FC93" i="8"/>
  <c r="FD93" i="8" s="1"/>
  <c r="FC44" i="8"/>
  <c r="FD44" i="8" s="1"/>
  <c r="EF94" i="9"/>
  <c r="CS256" i="8"/>
  <c r="DW92" i="9"/>
  <c r="DM77" i="9"/>
  <c r="DW85" i="9"/>
  <c r="DE100" i="9"/>
  <c r="CS93" i="8"/>
  <c r="DW86" i="9"/>
  <c r="CS29" i="8"/>
  <c r="CR29" i="8"/>
  <c r="CR33" i="8"/>
  <c r="CS33" i="8"/>
  <c r="CS223" i="8"/>
  <c r="DM109" i="9"/>
  <c r="CS45" i="8"/>
  <c r="DW124" i="9"/>
  <c r="DM126" i="9"/>
  <c r="EF130" i="9"/>
  <c r="BR133" i="9"/>
  <c r="BV133" i="9"/>
  <c r="BS133" i="9"/>
  <c r="DE124" i="9"/>
  <c r="CX128" i="9"/>
  <c r="EF111" i="9"/>
  <c r="BR114" i="9"/>
  <c r="BS114" i="9"/>
  <c r="DW105" i="9"/>
  <c r="DE105" i="9"/>
  <c r="DM107" i="9"/>
  <c r="BV114" i="9"/>
  <c r="CX109" i="9"/>
  <c r="CS110" i="8"/>
  <c r="CS264" i="8"/>
  <c r="CS56" i="8"/>
  <c r="CS208" i="8"/>
  <c r="CS66" i="8"/>
  <c r="CS43" i="8"/>
  <c r="DE126" i="9"/>
  <c r="EF132" i="9"/>
  <c r="DM128" i="9"/>
  <c r="DW126" i="9"/>
  <c r="BV135" i="9"/>
  <c r="BR135" i="9"/>
  <c r="BS135" i="9"/>
  <c r="CX130" i="9"/>
  <c r="EF99" i="9"/>
  <c r="DW93" i="9"/>
  <c r="BS102" i="9"/>
  <c r="DM95" i="9"/>
  <c r="BV102" i="9"/>
  <c r="CX97" i="9"/>
  <c r="BR102" i="9"/>
  <c r="DE93" i="9"/>
  <c r="BV52" i="9"/>
  <c r="BR52" i="9"/>
  <c r="CS242" i="8"/>
  <c r="CS220" i="8"/>
  <c r="CS206" i="8"/>
  <c r="CS156" i="8"/>
  <c r="CE91" i="9"/>
  <c r="CE131" i="9"/>
  <c r="CE71" i="9"/>
  <c r="CE48" i="9"/>
  <c r="CE61" i="9"/>
  <c r="CE129" i="9"/>
  <c r="CE140" i="9"/>
  <c r="CE87" i="9"/>
  <c r="CE80" i="9"/>
  <c r="CE150" i="9"/>
  <c r="CE28" i="9"/>
  <c r="CE130" i="9"/>
  <c r="CE127" i="9"/>
  <c r="CE153" i="9"/>
  <c r="CE105" i="9"/>
  <c r="CE125" i="9"/>
  <c r="CE104" i="9"/>
  <c r="CE55" i="9"/>
  <c r="CE99" i="9"/>
  <c r="CE77" i="9"/>
  <c r="CE118" i="9"/>
  <c r="CE119" i="9"/>
  <c r="CE122" i="9"/>
  <c r="CE54" i="9"/>
  <c r="CE66" i="9"/>
  <c r="CE108" i="9"/>
  <c r="CE53" i="9"/>
  <c r="CE133" i="9"/>
  <c r="CE149" i="9"/>
  <c r="CE157" i="9"/>
  <c r="CE73" i="9"/>
  <c r="CE160" i="9"/>
  <c r="CE25" i="9"/>
  <c r="CE84" i="9"/>
  <c r="CE134" i="9"/>
  <c r="CE110" i="9"/>
  <c r="CE56" i="9"/>
  <c r="CE152" i="9"/>
  <c r="CE109" i="9"/>
  <c r="CE156" i="9"/>
  <c r="CE72" i="9"/>
  <c r="CE49" i="9"/>
  <c r="CE39" i="9"/>
  <c r="CE31" i="9"/>
  <c r="CE81" i="9"/>
  <c r="CE132" i="9"/>
  <c r="CE64" i="9"/>
  <c r="CE141" i="9"/>
  <c r="CE162" i="9"/>
  <c r="CE74" i="9"/>
  <c r="CE124" i="9"/>
  <c r="CE107" i="9"/>
  <c r="CE50" i="9"/>
  <c r="CE115" i="9"/>
  <c r="CE24" i="9"/>
  <c r="CE123" i="9"/>
  <c r="CE139" i="9"/>
  <c r="CE85" i="9"/>
  <c r="CE43" i="9"/>
  <c r="CE136" i="9"/>
  <c r="CE121" i="9"/>
  <c r="CE67" i="9"/>
  <c r="CE97" i="9"/>
  <c r="CE79" i="9"/>
  <c r="CE143" i="9"/>
  <c r="CE45" i="9"/>
  <c r="CE154" i="9"/>
  <c r="CE138" i="9"/>
  <c r="CE37" i="9"/>
  <c r="CE94" i="9"/>
  <c r="CE47" i="9"/>
  <c r="CE36" i="9"/>
  <c r="CE38" i="9"/>
  <c r="CE78" i="9"/>
  <c r="CE75" i="9"/>
  <c r="CE42" i="9"/>
  <c r="CE114" i="9"/>
  <c r="CE155" i="9"/>
  <c r="CE96" i="9"/>
  <c r="CE144" i="9"/>
  <c r="CE113" i="9"/>
  <c r="CE100" i="9"/>
  <c r="CE89" i="9"/>
  <c r="CE86" i="9"/>
  <c r="CE65" i="9"/>
  <c r="CE90" i="9"/>
  <c r="CE117" i="9"/>
  <c r="CE23" i="9"/>
  <c r="CE137" i="9"/>
  <c r="CE83" i="9"/>
  <c r="CE32" i="9"/>
  <c r="CE33" i="9"/>
  <c r="CE57" i="9"/>
  <c r="CE151" i="9"/>
  <c r="CE95" i="9"/>
  <c r="CE161" i="9"/>
  <c r="CE92" i="9"/>
  <c r="CE63" i="9"/>
  <c r="CE103" i="9"/>
  <c r="CE58" i="9"/>
  <c r="CE70" i="9"/>
  <c r="CE120" i="9"/>
  <c r="CE34" i="9"/>
  <c r="CE147" i="9"/>
  <c r="CE145" i="9"/>
  <c r="CE35" i="9"/>
  <c r="CE93" i="9"/>
  <c r="CE135" i="9"/>
  <c r="CE30" i="9"/>
  <c r="CE148" i="9"/>
  <c r="CE106" i="9"/>
  <c r="CE60" i="9"/>
  <c r="CE102" i="9"/>
  <c r="CE158" i="9"/>
  <c r="CE146" i="9"/>
  <c r="CE101" i="9"/>
  <c r="CE62" i="9"/>
  <c r="CE59" i="9"/>
  <c r="CE44" i="9"/>
  <c r="CE163" i="9"/>
  <c r="CE26" i="9"/>
  <c r="CE82" i="9"/>
  <c r="CE142" i="9"/>
  <c r="CE76" i="9"/>
  <c r="CE40" i="9"/>
  <c r="CE128" i="9"/>
  <c r="CE69" i="9"/>
  <c r="CE88" i="9"/>
  <c r="CE159" i="9"/>
  <c r="CE126" i="9"/>
  <c r="CE111" i="9"/>
  <c r="CE41" i="9"/>
  <c r="CE116" i="9"/>
  <c r="CE46" i="9"/>
  <c r="CE68" i="9"/>
  <c r="CE112" i="9"/>
  <c r="CE52" i="9"/>
  <c r="CE98" i="9"/>
  <c r="CE29" i="9"/>
  <c r="CE51" i="9"/>
  <c r="CE27" i="9"/>
  <c r="EF59" i="9"/>
  <c r="DB31" i="8"/>
  <c r="DF51" i="8"/>
  <c r="DH51" i="8" s="1"/>
  <c r="DF33" i="8"/>
  <c r="DH33" i="8" s="1"/>
  <c r="DF110" i="8"/>
  <c r="DH110" i="8" s="1"/>
  <c r="CS182" i="8"/>
  <c r="CS37" i="8"/>
  <c r="CS48" i="8"/>
  <c r="EL5" i="8"/>
  <c r="DP5" i="8"/>
  <c r="CR7" i="8"/>
  <c r="DB21" i="8"/>
  <c r="FH11" i="8"/>
  <c r="BQ9" i="8"/>
  <c r="CF12" i="8"/>
  <c r="CG82" i="8" s="1"/>
  <c r="CS150" i="8"/>
  <c r="CS261" i="8"/>
  <c r="CS28" i="8"/>
  <c r="CR28" i="8"/>
  <c r="EF88" i="9"/>
  <c r="CS249" i="8"/>
  <c r="CS217" i="8"/>
  <c r="CS113" i="8"/>
  <c r="CR269" i="8"/>
  <c r="CS269" i="8"/>
  <c r="CS267" i="8"/>
  <c r="CS176" i="8"/>
  <c r="CS57" i="8"/>
  <c r="CS100" i="8"/>
  <c r="CS112" i="8"/>
  <c r="CS255" i="8"/>
  <c r="CS124" i="8"/>
  <c r="EF139" i="9"/>
  <c r="BS142" i="9"/>
  <c r="DM135" i="9"/>
  <c r="DE133" i="9"/>
  <c r="DW133" i="9"/>
  <c r="BV142" i="9"/>
  <c r="BR142" i="9"/>
  <c r="CX137" i="9"/>
  <c r="BR161" i="9"/>
  <c r="EF158" i="9"/>
  <c r="DE152" i="9"/>
  <c r="BV161" i="9"/>
  <c r="BS161" i="9"/>
  <c r="DM154" i="9"/>
  <c r="CX156" i="9"/>
  <c r="DW152" i="9"/>
  <c r="EF159" i="9"/>
  <c r="DW153" i="9"/>
  <c r="BV162" i="9"/>
  <c r="BS162" i="9"/>
  <c r="CX157" i="9"/>
  <c r="DM155" i="9"/>
  <c r="DE153" i="9"/>
  <c r="BR162" i="9"/>
  <c r="DM63" i="9"/>
  <c r="DW61" i="9"/>
  <c r="BR70" i="9"/>
  <c r="DE61" i="9"/>
  <c r="BV70" i="9"/>
  <c r="CX65" i="9"/>
  <c r="EF67" i="9"/>
  <c r="BS70" i="9"/>
  <c r="EF47" i="9"/>
  <c r="DM43" i="9"/>
  <c r="BR50" i="9"/>
  <c r="BS50" i="9"/>
  <c r="DW41" i="9"/>
  <c r="BV50" i="9"/>
  <c r="CX45" i="9"/>
  <c r="DE41" i="9"/>
  <c r="EF137" i="9"/>
  <c r="BS140" i="9"/>
  <c r="DE131" i="9"/>
  <c r="CX135" i="9"/>
  <c r="DW131" i="9"/>
  <c r="BR140" i="9"/>
  <c r="DM133" i="9"/>
  <c r="BV140" i="9"/>
  <c r="EF44" i="9"/>
  <c r="DE38" i="9"/>
  <c r="CX42" i="9"/>
  <c r="BR47" i="9"/>
  <c r="DM40" i="9"/>
  <c r="DW38" i="9"/>
  <c r="BV47" i="9"/>
  <c r="BS47" i="9"/>
  <c r="EF123" i="9"/>
  <c r="DM119" i="9"/>
  <c r="BR126" i="9"/>
  <c r="BV126" i="9"/>
  <c r="BS126" i="9"/>
  <c r="CX121" i="9"/>
  <c r="DE117" i="9"/>
  <c r="DW117" i="9"/>
  <c r="EF26" i="9"/>
  <c r="BV29" i="9"/>
  <c r="CX24" i="9"/>
  <c r="DE20" i="9"/>
  <c r="DM22" i="9"/>
  <c r="DW20" i="9"/>
  <c r="BS29" i="9"/>
  <c r="BR29" i="9"/>
  <c r="DE120" i="9"/>
  <c r="EF126" i="9"/>
  <c r="BS129" i="9"/>
  <c r="DW120" i="9"/>
  <c r="BV129" i="9"/>
  <c r="DM122" i="9"/>
  <c r="BR129" i="9"/>
  <c r="CX124" i="9"/>
  <c r="BR27" i="9"/>
  <c r="BV27" i="9"/>
  <c r="EF147" i="9"/>
  <c r="DW141" i="9"/>
  <c r="BS150" i="9"/>
  <c r="DM143" i="9"/>
  <c r="CX145" i="9"/>
  <c r="BV150" i="9"/>
  <c r="BR150" i="9"/>
  <c r="DE141" i="9"/>
  <c r="EF28" i="9"/>
  <c r="DE22" i="9"/>
  <c r="BS31" i="9"/>
  <c r="DW22" i="9"/>
  <c r="BV31" i="9"/>
  <c r="CX26" i="9"/>
  <c r="DM24" i="9"/>
  <c r="BR31" i="9"/>
  <c r="CX129" i="9"/>
  <c r="EF131" i="9"/>
  <c r="DE125" i="9"/>
  <c r="BS134" i="9"/>
  <c r="DM127" i="9"/>
  <c r="DW125" i="9"/>
  <c r="BV134" i="9"/>
  <c r="BR134" i="9"/>
  <c r="BV87" i="9"/>
  <c r="BS87" i="9"/>
  <c r="DW78" i="9"/>
  <c r="BR87" i="9"/>
  <c r="EF84" i="9"/>
  <c r="DM80" i="9"/>
  <c r="DE78" i="9"/>
  <c r="CX82" i="9"/>
  <c r="DE99" i="9"/>
  <c r="DM101" i="9"/>
  <c r="CX103" i="9"/>
  <c r="BR108" i="9"/>
  <c r="BS108" i="9"/>
  <c r="BV108" i="9"/>
  <c r="EF105" i="9"/>
  <c r="DW99" i="9"/>
  <c r="CX63" i="9"/>
  <c r="DM61" i="9"/>
  <c r="BV68" i="9"/>
  <c r="EF65" i="9"/>
  <c r="DE59" i="9"/>
  <c r="BS68" i="9"/>
  <c r="BR68" i="9"/>
  <c r="DW59" i="9"/>
  <c r="FC116" i="8"/>
  <c r="FD116" i="8" s="1"/>
  <c r="FC42" i="8"/>
  <c r="FD42" i="8" s="1"/>
  <c r="FC72" i="8"/>
  <c r="FD72" i="8" s="1"/>
  <c r="FC118" i="8"/>
  <c r="FD118" i="8" s="1"/>
  <c r="FC61" i="8"/>
  <c r="FD61" i="8" s="1"/>
  <c r="FC147" i="8"/>
  <c r="FD147" i="8" s="1"/>
  <c r="DM74" i="9"/>
  <c r="BS101" i="9"/>
  <c r="CS262" i="8"/>
  <c r="CS228" i="8"/>
  <c r="CX79" i="9"/>
  <c r="BS94" i="9"/>
  <c r="CS167" i="8"/>
  <c r="CS209" i="8"/>
  <c r="CR31" i="8"/>
  <c r="CS31" i="8"/>
  <c r="CS236" i="8"/>
  <c r="CS226" i="8"/>
  <c r="CS142" i="8"/>
  <c r="CS69" i="8"/>
  <c r="CS67" i="8"/>
  <c r="CS166" i="8"/>
  <c r="BS52" i="9"/>
  <c r="CS72" i="8"/>
  <c r="CS78" i="8"/>
  <c r="CS64" i="8"/>
  <c r="CS139" i="8"/>
  <c r="CS184" i="8"/>
  <c r="CS134" i="8"/>
  <c r="DE107" i="9"/>
  <c r="CS219" i="8"/>
  <c r="CS135" i="8"/>
  <c r="DF54" i="8"/>
  <c r="DH54" i="8" s="1"/>
  <c r="CS131" i="8"/>
  <c r="CS232" i="8"/>
  <c r="EF36" i="9"/>
  <c r="BR39" i="9"/>
  <c r="BV39" i="9"/>
  <c r="DM32" i="9"/>
  <c r="CX34" i="9"/>
  <c r="BS39" i="9"/>
  <c r="DW30" i="9"/>
  <c r="DE30" i="9"/>
  <c r="EF141" i="9"/>
  <c r="DM137" i="9"/>
  <c r="BS144" i="9"/>
  <c r="DE135" i="9"/>
  <c r="BR144" i="9"/>
  <c r="DW135" i="9"/>
  <c r="BV144" i="9"/>
  <c r="CX139" i="9"/>
  <c r="EF140" i="9"/>
  <c r="BS143" i="9"/>
  <c r="DW134" i="9"/>
  <c r="BV143" i="9"/>
  <c r="CX138" i="9"/>
  <c r="BR143" i="9"/>
  <c r="DM136" i="9"/>
  <c r="DE134" i="9"/>
  <c r="DM72" i="9"/>
  <c r="EF76" i="9"/>
  <c r="DE70" i="9"/>
  <c r="BV79" i="9"/>
  <c r="CX74" i="9"/>
  <c r="BS79" i="9"/>
  <c r="DW70" i="9"/>
  <c r="BR79" i="9"/>
  <c r="CS259" i="8"/>
  <c r="CS91" i="8"/>
  <c r="CS79" i="8"/>
  <c r="CS109" i="8"/>
  <c r="CS195" i="8"/>
  <c r="CS233" i="8"/>
  <c r="CS247" i="8"/>
  <c r="CS76" i="8"/>
  <c r="CS154" i="8"/>
  <c r="DB115" i="8"/>
  <c r="DF29" i="8"/>
  <c r="DH29" i="8" s="1"/>
  <c r="DC29" i="8"/>
  <c r="DG29" i="8" s="1"/>
  <c r="DF108" i="8"/>
  <c r="DH108" i="8" s="1"/>
  <c r="DF81" i="8"/>
  <c r="DH81" i="8" s="1"/>
  <c r="CS145" i="8"/>
  <c r="EF39" i="9"/>
  <c r="BS42" i="9"/>
  <c r="BV42" i="9"/>
  <c r="DM35" i="9"/>
  <c r="DE33" i="9"/>
  <c r="DW33" i="9"/>
  <c r="BR42" i="9"/>
  <c r="CX37" i="9"/>
  <c r="BV49" i="9"/>
  <c r="BR49" i="9"/>
  <c r="EF97" i="9"/>
  <c r="DE91" i="9"/>
  <c r="CX95" i="9"/>
  <c r="BS100" i="9"/>
  <c r="DM93" i="9"/>
  <c r="DW91" i="9"/>
  <c r="BV100" i="9"/>
  <c r="BR100" i="9"/>
  <c r="BV45" i="9"/>
  <c r="BR45" i="9"/>
  <c r="BV120" i="9"/>
  <c r="BR120" i="9"/>
  <c r="EF108" i="9"/>
  <c r="BV111" i="9"/>
  <c r="DE102" i="9"/>
  <c r="DW102" i="9"/>
  <c r="BS111" i="9"/>
  <c r="DM104" i="9"/>
  <c r="CX106" i="9"/>
  <c r="BR111" i="9"/>
  <c r="DW94" i="9"/>
  <c r="DE94" i="9"/>
  <c r="CX98" i="9"/>
  <c r="BV103" i="9"/>
  <c r="BR103" i="9"/>
  <c r="BS103" i="9"/>
  <c r="EF100" i="9"/>
  <c r="DM96" i="9"/>
  <c r="EF54" i="9"/>
  <c r="DM50" i="9"/>
  <c r="DW48" i="9"/>
  <c r="BS57" i="9"/>
  <c r="CX52" i="9"/>
  <c r="DE48" i="9"/>
  <c r="BR57" i="9"/>
  <c r="BV57" i="9"/>
  <c r="CS152" i="8"/>
  <c r="CS210" i="8"/>
  <c r="BM26" i="9"/>
  <c r="BM34" i="9"/>
  <c r="BM42" i="9"/>
  <c r="BM50" i="9"/>
  <c r="BM58" i="9"/>
  <c r="BM66" i="9"/>
  <c r="BM74" i="9"/>
  <c r="BM82" i="9"/>
  <c r="BM90" i="9"/>
  <c r="BM98" i="9"/>
  <c r="BM106" i="9"/>
  <c r="BM114" i="9"/>
  <c r="BM122" i="9"/>
  <c r="BM25" i="9"/>
  <c r="BM33" i="9"/>
  <c r="BM41" i="9"/>
  <c r="BM49" i="9"/>
  <c r="BM57" i="9"/>
  <c r="BM65" i="9"/>
  <c r="BM73" i="9"/>
  <c r="BM81" i="9"/>
  <c r="BM89" i="9"/>
  <c r="BM97" i="9"/>
  <c r="BM105" i="9"/>
  <c r="BM113" i="9"/>
  <c r="BM121" i="9"/>
  <c r="BM129" i="9"/>
  <c r="BM137" i="9"/>
  <c r="BM145" i="9"/>
  <c r="BM30" i="9"/>
  <c r="BM38" i="9"/>
  <c r="BM46" i="9"/>
  <c r="BM54" i="9"/>
  <c r="BM62" i="9"/>
  <c r="BM70" i="9"/>
  <c r="BM78" i="9"/>
  <c r="BM86" i="9"/>
  <c r="BM94" i="9"/>
  <c r="BM102" i="9"/>
  <c r="BM110" i="9"/>
  <c r="BM118" i="9"/>
  <c r="BM126" i="9"/>
  <c r="BM134" i="9"/>
  <c r="BM142" i="9"/>
  <c r="BM150" i="9"/>
  <c r="BM158" i="9"/>
  <c r="BM27" i="9"/>
  <c r="BM35" i="9"/>
  <c r="BM43" i="9"/>
  <c r="BM51" i="9"/>
  <c r="BM59" i="9"/>
  <c r="BM67" i="9"/>
  <c r="BM75" i="9"/>
  <c r="BM83" i="9"/>
  <c r="BM91" i="9"/>
  <c r="BM99" i="9"/>
  <c r="BM107" i="9"/>
  <c r="BM115" i="9"/>
  <c r="BM123" i="9"/>
  <c r="BM131" i="9"/>
  <c r="BM24" i="9"/>
  <c r="BM32" i="9"/>
  <c r="BM40" i="9"/>
  <c r="BM48" i="9"/>
  <c r="BM56" i="9"/>
  <c r="BM64" i="9"/>
  <c r="BM72" i="9"/>
  <c r="BM80" i="9"/>
  <c r="BM88" i="9"/>
  <c r="BM96" i="9"/>
  <c r="BM104" i="9"/>
  <c r="BM112" i="9"/>
  <c r="BM120" i="9"/>
  <c r="BM128" i="9"/>
  <c r="BM136" i="9"/>
  <c r="BM144" i="9"/>
  <c r="BM152" i="9"/>
  <c r="BM55" i="9"/>
  <c r="BM76" i="9"/>
  <c r="BM85" i="9"/>
  <c r="BM119" i="9"/>
  <c r="BM139" i="9"/>
  <c r="BM160" i="9"/>
  <c r="BM47" i="9"/>
  <c r="BM68" i="9"/>
  <c r="BM77" i="9"/>
  <c r="BM111" i="9"/>
  <c r="BM147" i="9"/>
  <c r="BM154" i="9"/>
  <c r="BM156" i="9"/>
  <c r="BM39" i="9"/>
  <c r="BM60" i="9"/>
  <c r="BM69" i="9"/>
  <c r="BM103" i="9"/>
  <c r="BM31" i="9"/>
  <c r="BM52" i="9"/>
  <c r="BM61" i="9"/>
  <c r="BM95" i="9"/>
  <c r="BM116" i="9"/>
  <c r="BM125" i="9"/>
  <c r="BM44" i="9"/>
  <c r="BM53" i="9"/>
  <c r="BM87" i="9"/>
  <c r="BM108" i="9"/>
  <c r="BM117" i="9"/>
  <c r="BM135" i="9"/>
  <c r="BM140" i="9"/>
  <c r="BM157" i="9"/>
  <c r="BM159" i="9"/>
  <c r="BM23" i="9"/>
  <c r="BM36" i="9"/>
  <c r="BM45" i="9"/>
  <c r="BM79" i="9"/>
  <c r="BM100" i="9"/>
  <c r="BM109" i="9"/>
  <c r="BM130" i="9"/>
  <c r="BM133" i="9"/>
  <c r="BM138" i="9"/>
  <c r="BM143" i="9"/>
  <c r="BM148" i="9"/>
  <c r="BM155" i="9"/>
  <c r="BM161" i="9"/>
  <c r="BM28" i="9"/>
  <c r="BM153" i="9"/>
  <c r="BM29" i="9"/>
  <c r="BM63" i="9"/>
  <c r="BM127" i="9"/>
  <c r="BM149" i="9"/>
  <c r="BM37" i="9"/>
  <c r="BM71" i="9"/>
  <c r="BM141" i="9"/>
  <c r="BM146" i="9"/>
  <c r="BM151" i="9"/>
  <c r="BM163" i="9"/>
  <c r="N14" i="9" s="1"/>
  <c r="BM101" i="9"/>
  <c r="BM132" i="9"/>
  <c r="BM162" i="9"/>
  <c r="BM84" i="9"/>
  <c r="BM92" i="9"/>
  <c r="BM93" i="9"/>
  <c r="BM124" i="9"/>
  <c r="CS50" i="8"/>
  <c r="DF63" i="8"/>
  <c r="DH63" i="8" s="1"/>
  <c r="DB46" i="8"/>
  <c r="DF40" i="8"/>
  <c r="DH40" i="8" s="1"/>
  <c r="DM113" i="9"/>
  <c r="BS45" i="9"/>
  <c r="CS49" i="8"/>
  <c r="CS44" i="8"/>
  <c r="CS185" i="8"/>
  <c r="CS132" i="8"/>
  <c r="CS159" i="8"/>
  <c r="CS168" i="8"/>
  <c r="CS61" i="8"/>
  <c r="DM42" i="9"/>
  <c r="CS73" i="8"/>
  <c r="BR95" i="9"/>
  <c r="BV95" i="9"/>
  <c r="BR51" i="9"/>
  <c r="CX46" i="9"/>
  <c r="DM44" i="9"/>
  <c r="DE42" i="9"/>
  <c r="BV51" i="9"/>
  <c r="EF48" i="9"/>
  <c r="DW42" i="9"/>
  <c r="BS51" i="9"/>
  <c r="EF21" i="9"/>
  <c r="BS24" i="9"/>
  <c r="DW15" i="9"/>
  <c r="BV24" i="9"/>
  <c r="DE15" i="9"/>
  <c r="BR24" i="9"/>
  <c r="DM17" i="9"/>
  <c r="CX19" i="9"/>
  <c r="EF23" i="9"/>
  <c r="DE17" i="9"/>
  <c r="DW17" i="9"/>
  <c r="DM19" i="9"/>
  <c r="BS26" i="9"/>
  <c r="BR26" i="9"/>
  <c r="BV26" i="9"/>
  <c r="CX21" i="9"/>
  <c r="EF79" i="9"/>
  <c r="BR82" i="9"/>
  <c r="DW73" i="9"/>
  <c r="CX77" i="9"/>
  <c r="BS82" i="9"/>
  <c r="DM75" i="9"/>
  <c r="BV82" i="9"/>
  <c r="DE73" i="9"/>
  <c r="EF156" i="9"/>
  <c r="BR159" i="9"/>
  <c r="DE150" i="9"/>
  <c r="DM152" i="9"/>
  <c r="BV159" i="9"/>
  <c r="CX154" i="9"/>
  <c r="DW150" i="9"/>
  <c r="BS159" i="9"/>
  <c r="BR119" i="9"/>
  <c r="BV119" i="9"/>
  <c r="EF70" i="9"/>
  <c r="BR73" i="9"/>
  <c r="CX68" i="9"/>
  <c r="DM66" i="9"/>
  <c r="BV73" i="9"/>
  <c r="BS73" i="9"/>
  <c r="DW64" i="9"/>
  <c r="DE64" i="9"/>
  <c r="EF118" i="9"/>
  <c r="BR121" i="9"/>
  <c r="BS121" i="9"/>
  <c r="CX116" i="9"/>
  <c r="DW112" i="9"/>
  <c r="BV121" i="9"/>
  <c r="DM114" i="9"/>
  <c r="DE112" i="9"/>
  <c r="CX143" i="9"/>
  <c r="EF145" i="9"/>
  <c r="DE139" i="9"/>
  <c r="DW139" i="9"/>
  <c r="BS148" i="9"/>
  <c r="BR148" i="9"/>
  <c r="DM141" i="9"/>
  <c r="BV148" i="9"/>
  <c r="BR48" i="9"/>
  <c r="EF45" i="9"/>
  <c r="CX43" i="9"/>
  <c r="DE39" i="9"/>
  <c r="DW39" i="9"/>
  <c r="DM41" i="9"/>
  <c r="BS48" i="9"/>
  <c r="BV48" i="9"/>
  <c r="EF86" i="9"/>
  <c r="BS89" i="9"/>
  <c r="BV89" i="9"/>
  <c r="DW80" i="9"/>
  <c r="DE80" i="9"/>
  <c r="BR89" i="9"/>
  <c r="CX84" i="9"/>
  <c r="DM82" i="9"/>
  <c r="EF56" i="9"/>
  <c r="DM52" i="9"/>
  <c r="BV59" i="9"/>
  <c r="CX54" i="9"/>
  <c r="BS59" i="9"/>
  <c r="BR59" i="9"/>
  <c r="DE50" i="9"/>
  <c r="DW50" i="9"/>
  <c r="EF58" i="9"/>
  <c r="BS61" i="9"/>
  <c r="DE52" i="9"/>
  <c r="CX56" i="9"/>
  <c r="DM54" i="9"/>
  <c r="BV61" i="9"/>
  <c r="DW52" i="9"/>
  <c r="BR61" i="9"/>
  <c r="BV90" i="9"/>
  <c r="DM83" i="9"/>
  <c r="EF87" i="9"/>
  <c r="CX85" i="9"/>
  <c r="BS90" i="9"/>
  <c r="DW81" i="9"/>
  <c r="DE81" i="9"/>
  <c r="BR90" i="9"/>
  <c r="BV83" i="9"/>
  <c r="BR83" i="9"/>
  <c r="CS169" i="8"/>
  <c r="DM94" i="9"/>
  <c r="BS84" i="9"/>
  <c r="CS193" i="8"/>
  <c r="DE43" i="9"/>
  <c r="CS80" i="8"/>
  <c r="CS204" i="8"/>
  <c r="CS35" i="8"/>
  <c r="CR35" i="8"/>
  <c r="CX90" i="9"/>
  <c r="CX111" i="9"/>
  <c r="DF104" i="8"/>
  <c r="DH104" i="8" s="1"/>
  <c r="EF103" i="9"/>
  <c r="BR106" i="9"/>
  <c r="DE97" i="9"/>
  <c r="BV106" i="9"/>
  <c r="CX101" i="9"/>
  <c r="DM99" i="9"/>
  <c r="BS106" i="9"/>
  <c r="DW97" i="9"/>
  <c r="BV94" i="9"/>
  <c r="BR94" i="9"/>
  <c r="EF136" i="9"/>
  <c r="BV139" i="9"/>
  <c r="DM132" i="9"/>
  <c r="BS139" i="9"/>
  <c r="BR139" i="9"/>
  <c r="CX134" i="9"/>
  <c r="DW130" i="9"/>
  <c r="DE130" i="9"/>
  <c r="EF74" i="9"/>
  <c r="DM70" i="9"/>
  <c r="BS77" i="9"/>
  <c r="DW68" i="9"/>
  <c r="BR77" i="9"/>
  <c r="DE68" i="9"/>
  <c r="BV77" i="9"/>
  <c r="CX72" i="9"/>
  <c r="EF41" i="9"/>
  <c r="CX39" i="9"/>
  <c r="BR44" i="9"/>
  <c r="BV44" i="9"/>
  <c r="DE35" i="9"/>
  <c r="BS44" i="9"/>
  <c r="DW35" i="9"/>
  <c r="DM37" i="9"/>
  <c r="BR62" i="9"/>
  <c r="BV62" i="9"/>
  <c r="DE85" i="9"/>
  <c r="CS246" i="8"/>
  <c r="CS86" i="8"/>
  <c r="CS107" i="8"/>
  <c r="CS96" i="8"/>
  <c r="CS240" i="8"/>
  <c r="CS137" i="8"/>
  <c r="CS164" i="8"/>
  <c r="CS178" i="8"/>
  <c r="DF109" i="8"/>
  <c r="DH109" i="8" s="1"/>
  <c r="CR274" i="8"/>
  <c r="CS274" i="8"/>
  <c r="DM69" i="9"/>
  <c r="DE67" i="9"/>
  <c r="BS76" i="9"/>
  <c r="DW67" i="9"/>
  <c r="BV76" i="9"/>
  <c r="BR76" i="9"/>
  <c r="CX71" i="9"/>
  <c r="EF73" i="9"/>
  <c r="EF125" i="9"/>
  <c r="BS128" i="9"/>
  <c r="DM121" i="9"/>
  <c r="BR128" i="9"/>
  <c r="BV128" i="9"/>
  <c r="DW119" i="9"/>
  <c r="DE119" i="9"/>
  <c r="CX123" i="9"/>
  <c r="CS162" i="8"/>
  <c r="CS192" i="8"/>
  <c r="CS40" i="8"/>
  <c r="CS231" i="8"/>
  <c r="CS225" i="8"/>
  <c r="CS108" i="8"/>
  <c r="CS98" i="8"/>
  <c r="CS88" i="8"/>
  <c r="CS196" i="8"/>
  <c r="CS186" i="8"/>
  <c r="CS38" i="8"/>
  <c r="DM55" i="9"/>
  <c r="CS105" i="8"/>
  <c r="CS65" i="8"/>
  <c r="CS32" i="8"/>
  <c r="CR32" i="8"/>
  <c r="CS54" i="8"/>
  <c r="CS77" i="8"/>
  <c r="CS75" i="8"/>
  <c r="CS238" i="8"/>
  <c r="CS165" i="8"/>
  <c r="CS163" i="8"/>
  <c r="CS270" i="8"/>
  <c r="CR270" i="8"/>
  <c r="CS189" i="8"/>
  <c r="CS187" i="8"/>
  <c r="DF127" i="8"/>
  <c r="DH127" i="8" s="1"/>
  <c r="DF92" i="8"/>
  <c r="DH92" i="8" s="1"/>
  <c r="DF122" i="8"/>
  <c r="DH122" i="8" s="1"/>
  <c r="DF69" i="8"/>
  <c r="DH69" i="8" s="1"/>
  <c r="DF101" i="8"/>
  <c r="DH101" i="8" s="1"/>
  <c r="BS120" i="9"/>
  <c r="CS128" i="8"/>
  <c r="DM38" i="9"/>
  <c r="CS257" i="8"/>
  <c r="CS157" i="8"/>
  <c r="CX44" i="9"/>
  <c r="EF50" i="9"/>
  <c r="DM46" i="9"/>
  <c r="DE44" i="9"/>
  <c r="CX48" i="9"/>
  <c r="BV53" i="9"/>
  <c r="BR53" i="9"/>
  <c r="BS53" i="9"/>
  <c r="DW44" i="9"/>
  <c r="EF55" i="9"/>
  <c r="DM51" i="9"/>
  <c r="BR58" i="9"/>
  <c r="BS58" i="9"/>
  <c r="BV58" i="9"/>
  <c r="DW49" i="9"/>
  <c r="CX53" i="9"/>
  <c r="DE49" i="9"/>
  <c r="EF90" i="9"/>
  <c r="BV93" i="9"/>
  <c r="BS93" i="9"/>
  <c r="DM86" i="9"/>
  <c r="BR93" i="9"/>
  <c r="CX88" i="9"/>
  <c r="DE84" i="9"/>
  <c r="DW84" i="9"/>
  <c r="EF104" i="9"/>
  <c r="DW98" i="9"/>
  <c r="DM100" i="9"/>
  <c r="BV107" i="9"/>
  <c r="BR107" i="9"/>
  <c r="DE98" i="9"/>
  <c r="CX102" i="9"/>
  <c r="BS107" i="9"/>
  <c r="BS137" i="9"/>
  <c r="EF134" i="9"/>
  <c r="DM130" i="9"/>
  <c r="CX132" i="9"/>
  <c r="DE128" i="9"/>
  <c r="BR137" i="9"/>
  <c r="BV137" i="9"/>
  <c r="DW128" i="9"/>
  <c r="BR28" i="9"/>
  <c r="BV28" i="9"/>
  <c r="BR75" i="9"/>
  <c r="BV75" i="9"/>
  <c r="BR81" i="9"/>
  <c r="BV81" i="9"/>
  <c r="EF22" i="9"/>
  <c r="CX20" i="9"/>
  <c r="DE16" i="9"/>
  <c r="BS25" i="9"/>
  <c r="DM18" i="9"/>
  <c r="DW16" i="9"/>
  <c r="BV25" i="9"/>
  <c r="BR25" i="9"/>
  <c r="EF43" i="9"/>
  <c r="BR46" i="9"/>
  <c r="BS46" i="9"/>
  <c r="DE37" i="9"/>
  <c r="DM39" i="9"/>
  <c r="BV46" i="9"/>
  <c r="CX41" i="9"/>
  <c r="DW37" i="9"/>
  <c r="EF66" i="9"/>
  <c r="CX64" i="9"/>
  <c r="BV69" i="9"/>
  <c r="DE60" i="9"/>
  <c r="BR69" i="9"/>
  <c r="DM62" i="9"/>
  <c r="BS69" i="9"/>
  <c r="DW60" i="9"/>
  <c r="EF71" i="9"/>
  <c r="DE65" i="9"/>
  <c r="BR74" i="9"/>
  <c r="DW65" i="9"/>
  <c r="CX69" i="9"/>
  <c r="BV74" i="9"/>
  <c r="DM67" i="9"/>
  <c r="BS74" i="9"/>
  <c r="EF129" i="9"/>
  <c r="BR132" i="9"/>
  <c r="BS132" i="9"/>
  <c r="BV132" i="9"/>
  <c r="DM125" i="9"/>
  <c r="CX127" i="9"/>
  <c r="DE123" i="9"/>
  <c r="DW123" i="9"/>
  <c r="CX75" i="9"/>
  <c r="EF77" i="9"/>
  <c r="BR80" i="9"/>
  <c r="DW71" i="9"/>
  <c r="BV80" i="9"/>
  <c r="BS80" i="9"/>
  <c r="DE71" i="9"/>
  <c r="DM73" i="9"/>
  <c r="EF149" i="9"/>
  <c r="BS152" i="9"/>
  <c r="BV152" i="9"/>
  <c r="DM145" i="9"/>
  <c r="DE143" i="9"/>
  <c r="DW143" i="9"/>
  <c r="BR152" i="9"/>
  <c r="CX147" i="9"/>
  <c r="AV16" i="9"/>
  <c r="EF160" i="9"/>
  <c r="BV163" i="9"/>
  <c r="DE154" i="9"/>
  <c r="N17" i="9"/>
  <c r="O17" i="9" s="1"/>
  <c r="BS163" i="9"/>
  <c r="CX158" i="9"/>
  <c r="BR163" i="9"/>
  <c r="DW154" i="9"/>
  <c r="DM156" i="9"/>
  <c r="BV109" i="9"/>
  <c r="BR109" i="9"/>
  <c r="EF38" i="9"/>
  <c r="DE32" i="9"/>
  <c r="BR41" i="9"/>
  <c r="BV41" i="9"/>
  <c r="CX36" i="9"/>
  <c r="DM34" i="9"/>
  <c r="BS41" i="9"/>
  <c r="DW32" i="9"/>
  <c r="CX76" i="9"/>
  <c r="DE92" i="9"/>
  <c r="DM87" i="9"/>
  <c r="CS92" i="8"/>
  <c r="CS82" i="8"/>
  <c r="DW43" i="9"/>
  <c r="DE86" i="9"/>
  <c r="EF113" i="9"/>
  <c r="CS227" i="8"/>
  <c r="BV91" i="9"/>
  <c r="BR91" i="9"/>
  <c r="DF87" i="8"/>
  <c r="DH87" i="8" s="1"/>
  <c r="EF117" i="9"/>
  <c r="CS161" i="8"/>
  <c r="CS141" i="8"/>
  <c r="CS229" i="8"/>
  <c r="DE36" i="9"/>
  <c r="CS81" i="8"/>
  <c r="CS216" i="8"/>
  <c r="CS200" i="8"/>
  <c r="CS201" i="8"/>
  <c r="CS218" i="8"/>
  <c r="DE40" i="9"/>
  <c r="CX86" i="9"/>
  <c r="BV56" i="9"/>
  <c r="BR56" i="9"/>
  <c r="EF109" i="9"/>
  <c r="DE103" i="9"/>
  <c r="BR112" i="9"/>
  <c r="DM105" i="9"/>
  <c r="BS112" i="9"/>
  <c r="DW103" i="9"/>
  <c r="BV112" i="9"/>
  <c r="CX107" i="9"/>
  <c r="CX122" i="9"/>
  <c r="BS127" i="9"/>
  <c r="DM120" i="9"/>
  <c r="EF124" i="9"/>
  <c r="BV127" i="9"/>
  <c r="DE118" i="9"/>
  <c r="BR127" i="9"/>
  <c r="DW118" i="9"/>
  <c r="EF115" i="9"/>
  <c r="BS118" i="9"/>
  <c r="DE109" i="9"/>
  <c r="CX113" i="9"/>
  <c r="DW109" i="9"/>
  <c r="BR118" i="9"/>
  <c r="BV118" i="9"/>
  <c r="DM111" i="9"/>
  <c r="EF34" i="9"/>
  <c r="DE28" i="9"/>
  <c r="DM30" i="9"/>
  <c r="CX32" i="9"/>
  <c r="DW28" i="9"/>
  <c r="BV37" i="9"/>
  <c r="BR37" i="9"/>
  <c r="BS37" i="9"/>
  <c r="BV35" i="9"/>
  <c r="BR35" i="9"/>
  <c r="BV64" i="9"/>
  <c r="DE55" i="9"/>
  <c r="CX59" i="9"/>
  <c r="EF61" i="9"/>
  <c r="BR64" i="9"/>
  <c r="DW55" i="9"/>
  <c r="BS64" i="9"/>
  <c r="DM57" i="9"/>
  <c r="BR124" i="9"/>
  <c r="EF121" i="9"/>
  <c r="DE115" i="9"/>
  <c r="CX119" i="9"/>
  <c r="BV124" i="9"/>
  <c r="DW115" i="9"/>
  <c r="BS124" i="9"/>
  <c r="DM117" i="9"/>
  <c r="EF96" i="9"/>
  <c r="DE90" i="9"/>
  <c r="CX94" i="9"/>
  <c r="BR99" i="9"/>
  <c r="DW90" i="9"/>
  <c r="BV99" i="9"/>
  <c r="BS99" i="9"/>
  <c r="DM92" i="9"/>
  <c r="DW87" i="9"/>
  <c r="BR96" i="9"/>
  <c r="BS96" i="9"/>
  <c r="DE87" i="9"/>
  <c r="EF93" i="9"/>
  <c r="CX91" i="9"/>
  <c r="BV96" i="9"/>
  <c r="DM89" i="9"/>
  <c r="EF119" i="9"/>
  <c r="DM115" i="9"/>
  <c r="DW113" i="9"/>
  <c r="BS122" i="9"/>
  <c r="BR122" i="9"/>
  <c r="BV122" i="9"/>
  <c r="DE113" i="9"/>
  <c r="CX117" i="9"/>
  <c r="DW114" i="9"/>
  <c r="BV123" i="9"/>
  <c r="EF120" i="9"/>
  <c r="DE114" i="9"/>
  <c r="BR123" i="9"/>
  <c r="CX118" i="9"/>
  <c r="BS123" i="9"/>
  <c r="DM116" i="9"/>
  <c r="BS65" i="9"/>
  <c r="BR65" i="9"/>
  <c r="EF62" i="9"/>
  <c r="BV65" i="9"/>
  <c r="DE56" i="9"/>
  <c r="DW56" i="9"/>
  <c r="DM58" i="9"/>
  <c r="CX60" i="9"/>
  <c r="EF150" i="9"/>
  <c r="DM146" i="9"/>
  <c r="BS153" i="9"/>
  <c r="DE144" i="9"/>
  <c r="BV153" i="9"/>
  <c r="BR153" i="9"/>
  <c r="CX148" i="9"/>
  <c r="DW144" i="9"/>
  <c r="BR149" i="9"/>
  <c r="BV149" i="9"/>
  <c r="BV84" i="9"/>
  <c r="BR84" i="9"/>
  <c r="BR113" i="9"/>
  <c r="CX108" i="9"/>
  <c r="BS113" i="9"/>
  <c r="EF110" i="9"/>
  <c r="DE104" i="9"/>
  <c r="DM106" i="9"/>
  <c r="DW104" i="9"/>
  <c r="BV113" i="9"/>
  <c r="EF153" i="9"/>
  <c r="BR156" i="9"/>
  <c r="BV156" i="9"/>
  <c r="BS156" i="9"/>
  <c r="CX151" i="9"/>
  <c r="DE147" i="9"/>
  <c r="DM149" i="9"/>
  <c r="DW147" i="9"/>
  <c r="FC67" i="8"/>
  <c r="FD67" i="8" s="1"/>
  <c r="FC155" i="8"/>
  <c r="FD155" i="8" s="1"/>
  <c r="FC89" i="8"/>
  <c r="FD89" i="8" s="1"/>
  <c r="FC82" i="8"/>
  <c r="FD82" i="8" s="1"/>
  <c r="FC22" i="8"/>
  <c r="FD22" i="8" s="1"/>
  <c r="FC74" i="8"/>
  <c r="FD74" i="8" s="1"/>
  <c r="FC51" i="8"/>
  <c r="FD51" i="8" s="1"/>
  <c r="CS120" i="8"/>
  <c r="DW72" i="9"/>
  <c r="DW75" i="9"/>
  <c r="EF106" i="9"/>
  <c r="CX47" i="9"/>
  <c r="DM88" i="9"/>
  <c r="CS248" i="8"/>
  <c r="CS173" i="8"/>
  <c r="CS260" i="8"/>
  <c r="CS199" i="8"/>
  <c r="DF85" i="8"/>
  <c r="DH85" i="8" s="1"/>
  <c r="CR34" i="8"/>
  <c r="CS34" i="8"/>
  <c r="DW82" i="9"/>
  <c r="DW89" i="9"/>
  <c r="EF95" i="9"/>
  <c r="DE89" i="9"/>
  <c r="CX93" i="9"/>
  <c r="DM91" i="9"/>
  <c r="BR98" i="9"/>
  <c r="BS98" i="9"/>
  <c r="BV98" i="9"/>
  <c r="EF57" i="9"/>
  <c r="CX55" i="9"/>
  <c r="DE51" i="9"/>
  <c r="DW51" i="9"/>
  <c r="BV60" i="9"/>
  <c r="BS60" i="9"/>
  <c r="DM53" i="9"/>
  <c r="BR60" i="9"/>
  <c r="CX33" i="9"/>
  <c r="DW29" i="9"/>
  <c r="BS38" i="9"/>
  <c r="EF35" i="9"/>
  <c r="BR38" i="9"/>
  <c r="DE29" i="9"/>
  <c r="BV38" i="9"/>
  <c r="DM31" i="9"/>
  <c r="CS60" i="8"/>
  <c r="CS119" i="8"/>
  <c r="CS197" i="8"/>
  <c r="CS103" i="8"/>
  <c r="CS63" i="8"/>
  <c r="CS188" i="8"/>
  <c r="DB96" i="8"/>
  <c r="DB128" i="8"/>
  <c r="DF59" i="8"/>
  <c r="DH59" i="8" s="1"/>
  <c r="CX81" i="9"/>
  <c r="BR86" i="9"/>
  <c r="DM79" i="9"/>
  <c r="EF83" i="9"/>
  <c r="BV86" i="9"/>
  <c r="DE77" i="9"/>
  <c r="BS86" i="9"/>
  <c r="DW77" i="9"/>
  <c r="EF82" i="9"/>
  <c r="BS85" i="9"/>
  <c r="BR85" i="9"/>
  <c r="BV85" i="9"/>
  <c r="DW76" i="9"/>
  <c r="DE76" i="9"/>
  <c r="DM78" i="9"/>
  <c r="CX80" i="9"/>
  <c r="BV101" i="9"/>
  <c r="BR101" i="9"/>
  <c r="EF29" i="9"/>
  <c r="BV32" i="9"/>
  <c r="BR32" i="9"/>
  <c r="DW23" i="9"/>
  <c r="BS32" i="9"/>
  <c r="DM25" i="9"/>
  <c r="DE23" i="9"/>
  <c r="CX27" i="9"/>
  <c r="DM140" i="9"/>
  <c r="BR147" i="9"/>
  <c r="DW138" i="9"/>
  <c r="DE138" i="9"/>
  <c r="EF144" i="9"/>
  <c r="CX142" i="9"/>
  <c r="BS147" i="9"/>
  <c r="BV147" i="9"/>
  <c r="CS221" i="8"/>
  <c r="CS155" i="8"/>
  <c r="CS111" i="8"/>
  <c r="CS205" i="8"/>
  <c r="CS136" i="8"/>
  <c r="DE53" i="9"/>
  <c r="DF62" i="8"/>
  <c r="DH62" i="8" s="1"/>
  <c r="DF30" i="8"/>
  <c r="DH30" i="8" s="1"/>
  <c r="DF83" i="8"/>
  <c r="DH83" i="8" s="1"/>
  <c r="DB64" i="8"/>
  <c r="DF70" i="8"/>
  <c r="DH70" i="8" s="1"/>
  <c r="DF48" i="8"/>
  <c r="DH48" i="8" s="1"/>
  <c r="CS239" i="8"/>
  <c r="CX57" i="9"/>
  <c r="DF34" i="8"/>
  <c r="DH34" i="8" s="1"/>
  <c r="DB116" i="8"/>
  <c r="DB106" i="8"/>
  <c r="DB61" i="8"/>
  <c r="DB120" i="8"/>
  <c r="DB118" i="8"/>
  <c r="DB90" i="8"/>
  <c r="DB68" i="8"/>
  <c r="CX115" i="9"/>
  <c r="CS203" i="8"/>
  <c r="CS59" i="8"/>
  <c r="EF42" i="9"/>
  <c r="CS277" i="8"/>
  <c r="CR277" i="8"/>
  <c r="CS151" i="8"/>
  <c r="CS171" i="8"/>
  <c r="CS102" i="8"/>
  <c r="EF46" i="9"/>
  <c r="BS91" i="9"/>
  <c r="CS89" i="8"/>
  <c r="CS39" i="8"/>
  <c r="CS177" i="8"/>
  <c r="CS268" i="8"/>
  <c r="CS258" i="8"/>
  <c r="CS174" i="8"/>
  <c r="CS101" i="8"/>
  <c r="CS99" i="8"/>
  <c r="CS198" i="8"/>
  <c r="CS125" i="8"/>
  <c r="CS123" i="8"/>
  <c r="EF27" i="9"/>
  <c r="BS30" i="9"/>
  <c r="CX25" i="9"/>
  <c r="DM23" i="9"/>
  <c r="DW21" i="9"/>
  <c r="DE21" i="9"/>
  <c r="BR30" i="9"/>
  <c r="BV30" i="9"/>
  <c r="EF75" i="9"/>
  <c r="BV78" i="9"/>
  <c r="BS78" i="9"/>
  <c r="DW69" i="9"/>
  <c r="CX73" i="9"/>
  <c r="DM71" i="9"/>
  <c r="DE69" i="9"/>
  <c r="BR78" i="9"/>
  <c r="EF40" i="9"/>
  <c r="DE34" i="9"/>
  <c r="BR43" i="9"/>
  <c r="CX38" i="9"/>
  <c r="DW34" i="9"/>
  <c r="DM36" i="9"/>
  <c r="BS43" i="9"/>
  <c r="BV43" i="9"/>
  <c r="EF151" i="9"/>
  <c r="BR154" i="9"/>
  <c r="BS154" i="9"/>
  <c r="DM147" i="9"/>
  <c r="BV154" i="9"/>
  <c r="DE145" i="9"/>
  <c r="DW145" i="9"/>
  <c r="CX149" i="9"/>
  <c r="EF112" i="9"/>
  <c r="BR115" i="9"/>
  <c r="CX110" i="9"/>
  <c r="BS115" i="9"/>
  <c r="DE106" i="9"/>
  <c r="DM108" i="9"/>
  <c r="BV115" i="9"/>
  <c r="DW106" i="9"/>
  <c r="DM151" i="9"/>
  <c r="EF155" i="9"/>
  <c r="BR158" i="9"/>
  <c r="DW149" i="9"/>
  <c r="CX153" i="9"/>
  <c r="BS158" i="9"/>
  <c r="BV158" i="9"/>
  <c r="DE149" i="9"/>
  <c r="BR92" i="9"/>
  <c r="BV92" i="9"/>
  <c r="BR67" i="9"/>
  <c r="EF64" i="9"/>
  <c r="BS67" i="9"/>
  <c r="BV67" i="9"/>
  <c r="DE58" i="9"/>
  <c r="DM60" i="9"/>
  <c r="CX62" i="9"/>
  <c r="DW58" i="9"/>
  <c r="CX155" i="9"/>
  <c r="DM153" i="9"/>
  <c r="DW151" i="9"/>
  <c r="DE151" i="9"/>
  <c r="BS160" i="9"/>
  <c r="BR160" i="9"/>
  <c r="BV160" i="9"/>
  <c r="EF157" i="9"/>
  <c r="DE25" i="9"/>
  <c r="EF31" i="9"/>
  <c r="BR34" i="9"/>
  <c r="BS34" i="9"/>
  <c r="DW25" i="9"/>
  <c r="DM27" i="9"/>
  <c r="BV34" i="9"/>
  <c r="CX29" i="9"/>
  <c r="EF20" i="9"/>
  <c r="DE14" i="9"/>
  <c r="BR23" i="9"/>
  <c r="DW14" i="9"/>
  <c r="DM16" i="9"/>
  <c r="BV23" i="9"/>
  <c r="CX18" i="9"/>
  <c r="BS23" i="9"/>
  <c r="BV97" i="9"/>
  <c r="BR97" i="9"/>
  <c r="BR138" i="9"/>
  <c r="BV138" i="9"/>
  <c r="DE121" i="9"/>
  <c r="CX125" i="9"/>
  <c r="BV130" i="9"/>
  <c r="DM123" i="9"/>
  <c r="DW121" i="9"/>
  <c r="EF127" i="9"/>
  <c r="BS130" i="9"/>
  <c r="BR130" i="9"/>
  <c r="EF138" i="9"/>
  <c r="DE132" i="9"/>
  <c r="CX136" i="9"/>
  <c r="BR141" i="9"/>
  <c r="BS141" i="9"/>
  <c r="BV141" i="9"/>
  <c r="DM134" i="9"/>
  <c r="DW132" i="9"/>
  <c r="EF133" i="9"/>
  <c r="BR136" i="9"/>
  <c r="BV136" i="9"/>
  <c r="DE127" i="9"/>
  <c r="DM129" i="9"/>
  <c r="BS136" i="9"/>
  <c r="CX131" i="9"/>
  <c r="DW127" i="9"/>
  <c r="DE136" i="9"/>
  <c r="BS145" i="9"/>
  <c r="BR145" i="9"/>
  <c r="DW136" i="9"/>
  <c r="EF142" i="9"/>
  <c r="CX140" i="9"/>
  <c r="DM138" i="9"/>
  <c r="BV145" i="9"/>
  <c r="BR151" i="9"/>
  <c r="DM144" i="9"/>
  <c r="EF148" i="9"/>
  <c r="DW142" i="9"/>
  <c r="BV151" i="9"/>
  <c r="CX146" i="9"/>
  <c r="DE142" i="9"/>
  <c r="BS151" i="9"/>
  <c r="FC46" i="8"/>
  <c r="FD46" i="8" s="1"/>
  <c r="FC113" i="8"/>
  <c r="FD113" i="8" s="1"/>
  <c r="FC149" i="8"/>
  <c r="FD149" i="8" s="1"/>
  <c r="FC53" i="8"/>
  <c r="FD53" i="8" s="1"/>
  <c r="FC133" i="8"/>
  <c r="FD133" i="8" s="1"/>
  <c r="FC122" i="8"/>
  <c r="FD122" i="8" s="1"/>
  <c r="FC100" i="8"/>
  <c r="FD100" i="8" s="1"/>
  <c r="FC105" i="8"/>
  <c r="FD105" i="8" s="1"/>
  <c r="FC114" i="8"/>
  <c r="FD114" i="8" s="1"/>
  <c r="FC38" i="8"/>
  <c r="FD38" i="8" s="1"/>
  <c r="FC156" i="8"/>
  <c r="FD156" i="8" s="1"/>
  <c r="FC35" i="8"/>
  <c r="FD35" i="8" s="1"/>
  <c r="FC123" i="8"/>
  <c r="FD123" i="8" s="1"/>
  <c r="FC57" i="8"/>
  <c r="FD57" i="8" s="1"/>
  <c r="FC159" i="8"/>
  <c r="FD159" i="8" s="1"/>
  <c r="FC111" i="8"/>
  <c r="FD111" i="8" s="1"/>
  <c r="FC140" i="8"/>
  <c r="FD140" i="8" s="1"/>
  <c r="DW88" i="9"/>
  <c r="BS81" i="9"/>
  <c r="EF98" i="9"/>
  <c r="CS140" i="8"/>
  <c r="CS253" i="8"/>
  <c r="EF81" i="9"/>
  <c r="DM102" i="9"/>
  <c r="CS241" i="8"/>
  <c r="CS207" i="8"/>
  <c r="CS214" i="8"/>
  <c r="CS237" i="8"/>
  <c r="CS235" i="8"/>
  <c r="CS153" i="8"/>
  <c r="CS224" i="8"/>
  <c r="CS68" i="8"/>
  <c r="CS191" i="8"/>
  <c r="CS144" i="8"/>
  <c r="EF49" i="9"/>
  <c r="EF92" i="9"/>
  <c r="CS172" i="8"/>
  <c r="CS250" i="8"/>
  <c r="CS71" i="8"/>
  <c r="CS41" i="8"/>
  <c r="CS46" i="8"/>
  <c r="CS252" i="8"/>
  <c r="BL125" i="8" l="1"/>
  <c r="BL95" i="8"/>
  <c r="BL151" i="8"/>
  <c r="BL142" i="8"/>
  <c r="BL72" i="8"/>
  <c r="BL48" i="8"/>
  <c r="BL117" i="8"/>
  <c r="BL63" i="8"/>
  <c r="BL100" i="8"/>
  <c r="BL138" i="8"/>
  <c r="BL154" i="8"/>
  <c r="BL84" i="8"/>
  <c r="BL54" i="8"/>
  <c r="BL111" i="8"/>
  <c r="BL42" i="8"/>
  <c r="BL46" i="8"/>
  <c r="BL32" i="8"/>
  <c r="BL148" i="8"/>
  <c r="CG30" i="8"/>
  <c r="BL123" i="8"/>
  <c r="BL99" i="8"/>
  <c r="BL75" i="8"/>
  <c r="BL93" i="8"/>
  <c r="BL105" i="8"/>
  <c r="BL126" i="8"/>
  <c r="BL119" i="8"/>
  <c r="BL86" i="8"/>
  <c r="BL64" i="8"/>
  <c r="BL85" i="8"/>
  <c r="BL145" i="8"/>
  <c r="BL45" i="8"/>
  <c r="BL68" i="8"/>
  <c r="BL146" i="8"/>
  <c r="BL122" i="8"/>
  <c r="BL94" i="8"/>
  <c r="BL16" i="8"/>
  <c r="BL18" i="8"/>
  <c r="BL38" i="8"/>
  <c r="BL56" i="8"/>
  <c r="BL67" i="8"/>
  <c r="BL69" i="8"/>
  <c r="BL26" i="8"/>
  <c r="BL116" i="8"/>
  <c r="BL83" i="8"/>
  <c r="BL27" i="8"/>
  <c r="BL79" i="8"/>
  <c r="BL61" i="8"/>
  <c r="BL43" i="8"/>
  <c r="BL53" i="8"/>
  <c r="BL22" i="8"/>
  <c r="BL106" i="8"/>
  <c r="BL15" i="8"/>
  <c r="BL133" i="8"/>
  <c r="BL55" i="8"/>
  <c r="BL101" i="8"/>
  <c r="BL65" i="8"/>
  <c r="BL35" i="8"/>
  <c r="BL143" i="8"/>
  <c r="BL153" i="8"/>
  <c r="BL52" i="8"/>
  <c r="BL89" i="8"/>
  <c r="BL44" i="8"/>
  <c r="BL127" i="8"/>
  <c r="BL33" i="8"/>
  <c r="BL57" i="8"/>
  <c r="BL36" i="8"/>
  <c r="BL147" i="8"/>
  <c r="BL129" i="8"/>
  <c r="BL47" i="8"/>
  <c r="BL141" i="8"/>
  <c r="BL134" i="8"/>
  <c r="BL74" i="8"/>
  <c r="BL81" i="8"/>
  <c r="BL87" i="8"/>
  <c r="BL73" i="8"/>
  <c r="BL137" i="8"/>
  <c r="BL34" i="8"/>
  <c r="BL37" i="8"/>
  <c r="BL107" i="8"/>
  <c r="BL139" i="8"/>
  <c r="BL109" i="8"/>
  <c r="BL39" i="8"/>
  <c r="BL118" i="8"/>
  <c r="BL108" i="8"/>
  <c r="BL112" i="8"/>
  <c r="BL80" i="8"/>
  <c r="BL41" i="8"/>
  <c r="BL23" i="8"/>
  <c r="BL140" i="8"/>
  <c r="BL90" i="8"/>
  <c r="BL132" i="8"/>
  <c r="BL30" i="8"/>
  <c r="BL152" i="8"/>
  <c r="BL77" i="8"/>
  <c r="BL76" i="8"/>
  <c r="BL98" i="8"/>
  <c r="BL121" i="8"/>
  <c r="BL17" i="8"/>
  <c r="BL28" i="8"/>
  <c r="BL25" i="8"/>
  <c r="BL71" i="8"/>
  <c r="BL103" i="8"/>
  <c r="BL50" i="8"/>
  <c r="BL149" i="8"/>
  <c r="BL91" i="8"/>
  <c r="BL150" i="8"/>
  <c r="BL66" i="8"/>
  <c r="BL62" i="8"/>
  <c r="BL58" i="8"/>
  <c r="BL88" i="8"/>
  <c r="BL49" i="8"/>
  <c r="BL14" i="8"/>
  <c r="BL120" i="8"/>
  <c r="BL40" i="8"/>
  <c r="BL51" i="8"/>
  <c r="BL19" i="8"/>
  <c r="BL102" i="8"/>
  <c r="BL60" i="8"/>
  <c r="BL110" i="8"/>
  <c r="BL29" i="8"/>
  <c r="BL135" i="8"/>
  <c r="BL82" i="8"/>
  <c r="BL78" i="8"/>
  <c r="BL59" i="8"/>
  <c r="BL130" i="8"/>
  <c r="BL144" i="8"/>
  <c r="BL131" i="8"/>
  <c r="BL96" i="8"/>
  <c r="BL70" i="8"/>
  <c r="BL20" i="8"/>
  <c r="BL128" i="8"/>
  <c r="BL97" i="8"/>
  <c r="BL136" i="8"/>
  <c r="BL104" i="8"/>
  <c r="BL115" i="8"/>
  <c r="BL21" i="8"/>
  <c r="BL92" i="8"/>
  <c r="BL124" i="8"/>
  <c r="BL113" i="8"/>
  <c r="BL24" i="8"/>
  <c r="BL114" i="8"/>
  <c r="CU27" i="8"/>
  <c r="CV27" i="8" s="1"/>
  <c r="BZ72" i="8"/>
  <c r="DO74" i="8" s="1"/>
  <c r="BZ247" i="8"/>
  <c r="DO249" i="8" s="1"/>
  <c r="BZ216" i="8"/>
  <c r="DO218" i="8" s="1"/>
  <c r="BZ240" i="8"/>
  <c r="DO242" i="8" s="1"/>
  <c r="BZ74" i="8"/>
  <c r="DO76" i="8" s="1"/>
  <c r="BZ82" i="8"/>
  <c r="DO84" i="8" s="1"/>
  <c r="BZ60" i="8"/>
  <c r="DO62" i="8" s="1"/>
  <c r="BZ46" i="8"/>
  <c r="DO48" i="8" s="1"/>
  <c r="BZ62" i="8"/>
  <c r="DO64" i="8" s="1"/>
  <c r="BZ199" i="8"/>
  <c r="DO201" i="8" s="1"/>
  <c r="BZ89" i="8"/>
  <c r="DO91" i="8" s="1"/>
  <c r="BZ117" i="8"/>
  <c r="DO119" i="8" s="1"/>
  <c r="BZ36" i="8"/>
  <c r="DO38" i="8" s="1"/>
  <c r="BZ48" i="8"/>
  <c r="DO50" i="8" s="1"/>
  <c r="BZ248" i="8"/>
  <c r="DO250" i="8" s="1"/>
  <c r="BZ92" i="8"/>
  <c r="DO94" i="8" s="1"/>
  <c r="BZ18" i="8"/>
  <c r="DO20" i="8" s="1"/>
  <c r="BZ220" i="8"/>
  <c r="DO222" i="8" s="1"/>
  <c r="BZ192" i="8"/>
  <c r="DO194" i="8" s="1"/>
  <c r="BZ33" i="8"/>
  <c r="DO35" i="8" s="1"/>
  <c r="BZ98" i="8"/>
  <c r="DO100" i="8" s="1"/>
  <c r="BZ130" i="8"/>
  <c r="DO132" i="8" s="1"/>
  <c r="BZ233" i="8"/>
  <c r="DO235" i="8" s="1"/>
  <c r="BZ50" i="8"/>
  <c r="DO52" i="8" s="1"/>
  <c r="BZ223" i="8"/>
  <c r="DO225" i="8" s="1"/>
  <c r="BZ134" i="8"/>
  <c r="DO136" i="8" s="1"/>
  <c r="BZ203" i="8"/>
  <c r="DO205" i="8" s="1"/>
  <c r="BZ75" i="8"/>
  <c r="DO77" i="8" s="1"/>
  <c r="BZ70" i="8"/>
  <c r="DO72" i="8" s="1"/>
  <c r="BZ54" i="8"/>
  <c r="DO56" i="8" s="1"/>
  <c r="BZ153" i="8"/>
  <c r="DO155" i="8" s="1"/>
  <c r="BZ136" i="8"/>
  <c r="DO138" i="8" s="1"/>
  <c r="BZ251" i="8"/>
  <c r="DO253" i="8" s="1"/>
  <c r="BZ196" i="8"/>
  <c r="DO198" i="8" s="1"/>
  <c r="BZ182" i="8"/>
  <c r="DO184" i="8" s="1"/>
  <c r="BZ221" i="8"/>
  <c r="DO223" i="8" s="1"/>
  <c r="BZ131" i="8"/>
  <c r="DO133" i="8" s="1"/>
  <c r="BZ19" i="8"/>
  <c r="DO21" i="8" s="1"/>
  <c r="BZ241" i="8"/>
  <c r="DO243" i="8" s="1"/>
  <c r="BZ229" i="8"/>
  <c r="DO231" i="8" s="1"/>
  <c r="BZ27" i="8"/>
  <c r="DO29" i="8" s="1"/>
  <c r="BZ111" i="8"/>
  <c r="DO113" i="8" s="1"/>
  <c r="BZ161" i="8"/>
  <c r="DO163" i="8" s="1"/>
  <c r="BZ122" i="8"/>
  <c r="DO124" i="8" s="1"/>
  <c r="BZ158" i="8"/>
  <c r="DO160" i="8" s="1"/>
  <c r="BZ246" i="8"/>
  <c r="DO248" i="8" s="1"/>
  <c r="BZ190" i="8"/>
  <c r="DO192" i="8" s="1"/>
  <c r="BZ31" i="8"/>
  <c r="DO33" i="8" s="1"/>
  <c r="BZ59" i="8"/>
  <c r="DO61" i="8" s="1"/>
  <c r="BZ236" i="8"/>
  <c r="DO238" i="8" s="1"/>
  <c r="BZ127" i="8"/>
  <c r="DO129" i="8" s="1"/>
  <c r="BZ43" i="8"/>
  <c r="DO45" i="8" s="1"/>
  <c r="BZ135" i="8"/>
  <c r="DO137" i="8" s="1"/>
  <c r="BZ264" i="8"/>
  <c r="DO266" i="8" s="1"/>
  <c r="BZ30" i="8"/>
  <c r="DO32" i="8" s="1"/>
  <c r="BZ103" i="8"/>
  <c r="DO105" i="8" s="1"/>
  <c r="BZ263" i="8"/>
  <c r="DO265" i="8" s="1"/>
  <c r="BZ172" i="8"/>
  <c r="DO174" i="8" s="1"/>
  <c r="BZ57" i="8"/>
  <c r="DO59" i="8" s="1"/>
  <c r="BZ253" i="8"/>
  <c r="DO255" i="8" s="1"/>
  <c r="BZ76" i="8"/>
  <c r="DO78" i="8" s="1"/>
  <c r="BZ61" i="8"/>
  <c r="DO63" i="8" s="1"/>
  <c r="BZ156" i="8"/>
  <c r="DO158" i="8" s="1"/>
  <c r="BZ198" i="8"/>
  <c r="DO200" i="8" s="1"/>
  <c r="BZ187" i="8"/>
  <c r="DO189" i="8" s="1"/>
  <c r="BZ265" i="8"/>
  <c r="DO267" i="8" s="1"/>
  <c r="BZ112" i="8"/>
  <c r="DO114" i="8" s="1"/>
  <c r="BZ242" i="8"/>
  <c r="DO244" i="8" s="1"/>
  <c r="BZ80" i="8"/>
  <c r="DO82" i="8" s="1"/>
  <c r="BZ69" i="8"/>
  <c r="DO71" i="8" s="1"/>
  <c r="BZ234" i="8"/>
  <c r="DO236" i="8" s="1"/>
  <c r="BZ238" i="8"/>
  <c r="DO240" i="8" s="1"/>
  <c r="BZ114" i="8"/>
  <c r="DO116" i="8" s="1"/>
  <c r="BZ71" i="8"/>
  <c r="DO73" i="8" s="1"/>
  <c r="BZ254" i="8"/>
  <c r="DO256" i="8" s="1"/>
  <c r="BZ39" i="8"/>
  <c r="DO41" i="8" s="1"/>
  <c r="BZ105" i="8"/>
  <c r="DO107" i="8" s="1"/>
  <c r="BZ232" i="8"/>
  <c r="DO234" i="8" s="1"/>
  <c r="BZ52" i="8"/>
  <c r="DO54" i="8" s="1"/>
  <c r="BZ224" i="8"/>
  <c r="DO226" i="8" s="1"/>
  <c r="BZ244" i="8"/>
  <c r="DO246" i="8" s="1"/>
  <c r="BZ129" i="8"/>
  <c r="DO131" i="8" s="1"/>
  <c r="BZ96" i="8"/>
  <c r="DO98" i="8" s="1"/>
  <c r="BZ239" i="8"/>
  <c r="DO241" i="8" s="1"/>
  <c r="BZ32" i="8"/>
  <c r="DO34" i="8" s="1"/>
  <c r="BZ184" i="8"/>
  <c r="DO186" i="8" s="1"/>
  <c r="BZ87" i="8"/>
  <c r="DO89" i="8" s="1"/>
  <c r="BZ217" i="8"/>
  <c r="DO219" i="8" s="1"/>
  <c r="BZ257" i="8"/>
  <c r="DO259" i="8" s="1"/>
  <c r="BZ29" i="8"/>
  <c r="DO31" i="8" s="1"/>
  <c r="BZ261" i="8"/>
  <c r="DO263" i="8" s="1"/>
  <c r="BZ83" i="8"/>
  <c r="DO85" i="8" s="1"/>
  <c r="BZ218" i="8"/>
  <c r="DO220" i="8" s="1"/>
  <c r="BZ97" i="8"/>
  <c r="DO99" i="8" s="1"/>
  <c r="BZ166" i="8"/>
  <c r="DO168" i="8" s="1"/>
  <c r="CV273" i="8"/>
  <c r="BZ160" i="8"/>
  <c r="DO162" i="8" s="1"/>
  <c r="BZ73" i="8"/>
  <c r="DO75" i="8" s="1"/>
  <c r="BZ35" i="8"/>
  <c r="DO37" i="8" s="1"/>
  <c r="BZ146" i="8"/>
  <c r="DO148" i="8" s="1"/>
  <c r="BZ259" i="8"/>
  <c r="DO261" i="8" s="1"/>
  <c r="BZ78" i="8"/>
  <c r="DO80" i="8" s="1"/>
  <c r="BZ260" i="8"/>
  <c r="DO262" i="8" s="1"/>
  <c r="BZ211" i="8"/>
  <c r="DO213" i="8" s="1"/>
  <c r="BZ197" i="8"/>
  <c r="DO199" i="8" s="1"/>
  <c r="BZ88" i="8"/>
  <c r="DO90" i="8" s="1"/>
  <c r="BZ25" i="8"/>
  <c r="DO27" i="8" s="1"/>
  <c r="BZ180" i="8"/>
  <c r="DO182" i="8" s="1"/>
  <c r="BZ249" i="8"/>
  <c r="DO251" i="8" s="1"/>
  <c r="BZ67" i="8"/>
  <c r="DO69" i="8" s="1"/>
  <c r="BZ145" i="8"/>
  <c r="DO147" i="8" s="1"/>
  <c r="BZ213" i="8"/>
  <c r="DO215" i="8" s="1"/>
  <c r="BZ162" i="8"/>
  <c r="DO164" i="8" s="1"/>
  <c r="BZ115" i="8"/>
  <c r="DO117" i="8" s="1"/>
  <c r="BZ181" i="8"/>
  <c r="DO183" i="8" s="1"/>
  <c r="BZ41" i="8"/>
  <c r="DO43" i="8" s="1"/>
  <c r="BZ150" i="8"/>
  <c r="DO152" i="8" s="1"/>
  <c r="BZ230" i="8"/>
  <c r="DO232" i="8" s="1"/>
  <c r="BZ132" i="8"/>
  <c r="DO134" i="8" s="1"/>
  <c r="BZ34" i="8"/>
  <c r="DO36" i="8" s="1"/>
  <c r="BZ222" i="8"/>
  <c r="DO224" i="8" s="1"/>
  <c r="BZ178" i="8"/>
  <c r="DO180" i="8" s="1"/>
  <c r="BZ110" i="8"/>
  <c r="DO112" i="8" s="1"/>
  <c r="BZ171" i="8"/>
  <c r="DO173" i="8" s="1"/>
  <c r="BZ169" i="8"/>
  <c r="DO171" i="8" s="1"/>
  <c r="BZ126" i="8"/>
  <c r="DO128" i="8" s="1"/>
  <c r="BZ167" i="8"/>
  <c r="DO169" i="8" s="1"/>
  <c r="BZ154" i="8"/>
  <c r="DO156" i="8" s="1"/>
  <c r="BZ155" i="8"/>
  <c r="DO157" i="8" s="1"/>
  <c r="BZ237" i="8"/>
  <c r="DO239" i="8" s="1"/>
  <c r="BZ152" i="8"/>
  <c r="DO154" i="8" s="1"/>
  <c r="BZ219" i="8"/>
  <c r="DO221" i="8" s="1"/>
  <c r="BZ204" i="8"/>
  <c r="DO206" i="8" s="1"/>
  <c r="BZ245" i="8"/>
  <c r="DO247" i="8" s="1"/>
  <c r="BZ28" i="8"/>
  <c r="DO30" i="8" s="1"/>
  <c r="BZ262" i="8"/>
  <c r="DO264" i="8" s="1"/>
  <c r="BZ188" i="8"/>
  <c r="DO190" i="8" s="1"/>
  <c r="BZ195" i="8"/>
  <c r="DO197" i="8" s="1"/>
  <c r="BZ37" i="8"/>
  <c r="DO39" i="8" s="1"/>
  <c r="BZ104" i="8"/>
  <c r="DO106" i="8" s="1"/>
  <c r="BZ81" i="8"/>
  <c r="DO83" i="8" s="1"/>
  <c r="BZ250" i="8"/>
  <c r="DO252" i="8" s="1"/>
  <c r="BZ174" i="8"/>
  <c r="DO176" i="8" s="1"/>
  <c r="BZ207" i="8"/>
  <c r="DO209" i="8" s="1"/>
  <c r="BZ95" i="8"/>
  <c r="DO97" i="8" s="1"/>
  <c r="BZ118" i="8"/>
  <c r="DO120" i="8" s="1"/>
  <c r="BZ99" i="8"/>
  <c r="DO101" i="8" s="1"/>
  <c r="BZ21" i="8"/>
  <c r="DO23" i="8" s="1"/>
  <c r="BZ140" i="8"/>
  <c r="DO142" i="8" s="1"/>
  <c r="BZ212" i="8"/>
  <c r="DO214" i="8" s="1"/>
  <c r="BZ215" i="8"/>
  <c r="DO217" i="8" s="1"/>
  <c r="BZ79" i="8"/>
  <c r="DO81" i="8" s="1"/>
  <c r="BZ40" i="8"/>
  <c r="DO42" i="8" s="1"/>
  <c r="BZ210" i="8"/>
  <c r="DO212" i="8" s="1"/>
  <c r="BZ137" i="8"/>
  <c r="DO139" i="8" s="1"/>
  <c r="BZ168" i="8"/>
  <c r="DO170" i="8" s="1"/>
  <c r="BZ231" i="8"/>
  <c r="DO233" i="8" s="1"/>
  <c r="BZ94" i="8"/>
  <c r="DO96" i="8" s="1"/>
  <c r="BZ179" i="8"/>
  <c r="DO181" i="8" s="1"/>
  <c r="BZ55" i="8"/>
  <c r="DO57" i="8" s="1"/>
  <c r="BZ128" i="8"/>
  <c r="DO130" i="8" s="1"/>
  <c r="BZ139" i="8"/>
  <c r="DO141" i="8" s="1"/>
  <c r="BZ51" i="8"/>
  <c r="DO53" i="8" s="1"/>
  <c r="BZ209" i="8"/>
  <c r="DO211" i="8" s="1"/>
  <c r="BZ121" i="8"/>
  <c r="DO123" i="8" s="1"/>
  <c r="BZ175" i="8"/>
  <c r="DO177" i="8" s="1"/>
  <c r="BZ177" i="8"/>
  <c r="DO179" i="8" s="1"/>
  <c r="BZ185" i="8"/>
  <c r="DO187" i="8" s="1"/>
  <c r="BZ194" i="8"/>
  <c r="DO196" i="8" s="1"/>
  <c r="BZ252" i="8"/>
  <c r="DO254" i="8" s="1"/>
  <c r="BZ53" i="8"/>
  <c r="DO55" i="8" s="1"/>
  <c r="BZ205" i="8"/>
  <c r="DO207" i="8" s="1"/>
  <c r="BZ91" i="8"/>
  <c r="DO93" i="8" s="1"/>
  <c r="BZ176" i="8"/>
  <c r="DO178" i="8" s="1"/>
  <c r="BZ119" i="8"/>
  <c r="DO121" i="8" s="1"/>
  <c r="BZ208" i="8"/>
  <c r="DO210" i="8" s="1"/>
  <c r="BZ65" i="8"/>
  <c r="DO67" i="8" s="1"/>
  <c r="BZ165" i="8"/>
  <c r="DO167" i="8" s="1"/>
  <c r="BZ47" i="8"/>
  <c r="DO49" i="8" s="1"/>
  <c r="BZ149" i="8"/>
  <c r="DO151" i="8" s="1"/>
  <c r="BZ147" i="8"/>
  <c r="DO149" i="8" s="1"/>
  <c r="BZ56" i="8"/>
  <c r="DO58" i="8" s="1"/>
  <c r="BZ66" i="8"/>
  <c r="DO68" i="8" s="1"/>
  <c r="BZ183" i="8"/>
  <c r="DO185" i="8" s="1"/>
  <c r="BZ173" i="8"/>
  <c r="DO175" i="8" s="1"/>
  <c r="BZ125" i="8"/>
  <c r="DO127" i="8" s="1"/>
  <c r="CG26" i="8"/>
  <c r="DY28" i="8" s="1"/>
  <c r="BZ44" i="8"/>
  <c r="DO46" i="8" s="1"/>
  <c r="BZ16" i="8"/>
  <c r="DO18" i="8" s="1"/>
  <c r="BZ124" i="8"/>
  <c r="DO126" i="8" s="1"/>
  <c r="BZ186" i="8"/>
  <c r="DO188" i="8" s="1"/>
  <c r="BZ258" i="8"/>
  <c r="DO260" i="8" s="1"/>
  <c r="BZ106" i="8"/>
  <c r="DO108" i="8" s="1"/>
  <c r="BZ202" i="8"/>
  <c r="DO204" i="8" s="1"/>
  <c r="BZ68" i="8"/>
  <c r="DO70" i="8" s="1"/>
  <c r="BZ102" i="8"/>
  <c r="DO104" i="8" s="1"/>
  <c r="BZ228" i="8"/>
  <c r="DO230" i="8" s="1"/>
  <c r="BZ193" i="8"/>
  <c r="DO195" i="8" s="1"/>
  <c r="CG38" i="8"/>
  <c r="DY40" i="8" s="1"/>
  <c r="CG61" i="8"/>
  <c r="DY63" i="8" s="1"/>
  <c r="CG53" i="8"/>
  <c r="DY55" i="8" s="1"/>
  <c r="BZ256" i="8"/>
  <c r="DO258" i="8" s="1"/>
  <c r="BZ243" i="8"/>
  <c r="DO245" i="8" s="1"/>
  <c r="BZ116" i="8"/>
  <c r="DO118" i="8" s="1"/>
  <c r="BZ90" i="8"/>
  <c r="DO92" i="8" s="1"/>
  <c r="BZ157" i="8"/>
  <c r="DO159" i="8" s="1"/>
  <c r="CG64" i="8"/>
  <c r="DY66" i="8" s="1"/>
  <c r="CG54" i="8"/>
  <c r="DY56" i="8" s="1"/>
  <c r="BZ225" i="8"/>
  <c r="DO227" i="8" s="1"/>
  <c r="BZ214" i="8"/>
  <c r="DO216" i="8" s="1"/>
  <c r="BZ17" i="8"/>
  <c r="DO19" i="8" s="1"/>
  <c r="BZ164" i="8"/>
  <c r="DO166" i="8" s="1"/>
  <c r="BZ109" i="8"/>
  <c r="DO111" i="8" s="1"/>
  <c r="BZ143" i="8"/>
  <c r="DO145" i="8" s="1"/>
  <c r="BZ151" i="8"/>
  <c r="DO153" i="8" s="1"/>
  <c r="BZ191" i="8"/>
  <c r="DO193" i="8" s="1"/>
  <c r="BZ15" i="8"/>
  <c r="DO17" i="8" s="1"/>
  <c r="BZ227" i="8"/>
  <c r="DO229" i="8" s="1"/>
  <c r="BZ23" i="8"/>
  <c r="DO25" i="8" s="1"/>
  <c r="BZ63" i="8"/>
  <c r="DO65" i="8" s="1"/>
  <c r="BZ24" i="8"/>
  <c r="DO26" i="8" s="1"/>
  <c r="BZ133" i="8"/>
  <c r="DO135" i="8" s="1"/>
  <c r="BZ107" i="8"/>
  <c r="DO109" i="8" s="1"/>
  <c r="BZ226" i="8"/>
  <c r="DO228" i="8" s="1"/>
  <c r="BZ77" i="8"/>
  <c r="DO79" i="8" s="1"/>
  <c r="BZ100" i="8"/>
  <c r="DO102" i="8" s="1"/>
  <c r="BZ58" i="8"/>
  <c r="DO60" i="8" s="1"/>
  <c r="BZ101" i="8"/>
  <c r="DO103" i="8" s="1"/>
  <c r="BZ148" i="8"/>
  <c r="DO150" i="8" s="1"/>
  <c r="BZ26" i="8"/>
  <c r="DO28" i="8" s="1"/>
  <c r="BZ113" i="8"/>
  <c r="DO115" i="8" s="1"/>
  <c r="BZ20" i="8"/>
  <c r="DO22" i="8" s="1"/>
  <c r="BZ123" i="8"/>
  <c r="DO125" i="8" s="1"/>
  <c r="BZ170" i="8"/>
  <c r="DO172" i="8" s="1"/>
  <c r="BZ141" i="8"/>
  <c r="DO143" i="8" s="1"/>
  <c r="BZ84" i="8"/>
  <c r="DO86" i="8" s="1"/>
  <c r="BZ22" i="8"/>
  <c r="DO24" i="8" s="1"/>
  <c r="BZ42" i="8"/>
  <c r="DO44" i="8" s="1"/>
  <c r="BZ93" i="8"/>
  <c r="DO95" i="8" s="1"/>
  <c r="BZ138" i="8"/>
  <c r="DO140" i="8" s="1"/>
  <c r="BZ45" i="8"/>
  <c r="DO47" i="8" s="1"/>
  <c r="BZ85" i="8"/>
  <c r="DO87" i="8" s="1"/>
  <c r="BZ163" i="8"/>
  <c r="DO165" i="8" s="1"/>
  <c r="DC30" i="8"/>
  <c r="DG30" i="8" s="1"/>
  <c r="DI30" i="8" s="1"/>
  <c r="DJ30" i="8" s="1"/>
  <c r="CG28" i="8"/>
  <c r="DY30" i="8" s="1"/>
  <c r="BZ49" i="8"/>
  <c r="DO51" i="8" s="1"/>
  <c r="BZ86" i="8"/>
  <c r="DO88" i="8" s="1"/>
  <c r="BZ142" i="8"/>
  <c r="DO144" i="8" s="1"/>
  <c r="BZ120" i="8"/>
  <c r="DO122" i="8" s="1"/>
  <c r="BZ200" i="8"/>
  <c r="DO202" i="8" s="1"/>
  <c r="BZ201" i="8"/>
  <c r="DO203" i="8" s="1"/>
  <c r="BZ64" i="8"/>
  <c r="DO66" i="8" s="1"/>
  <c r="BZ159" i="8"/>
  <c r="DO161" i="8" s="1"/>
  <c r="BZ189" i="8"/>
  <c r="DO191" i="8" s="1"/>
  <c r="BZ144" i="8"/>
  <c r="DO146" i="8" s="1"/>
  <c r="CV276" i="8"/>
  <c r="BZ108" i="8"/>
  <c r="DO110" i="8" s="1"/>
  <c r="BZ235" i="8"/>
  <c r="DO237" i="8" s="1"/>
  <c r="BZ206" i="8"/>
  <c r="DO208" i="8" s="1"/>
  <c r="BZ38" i="8"/>
  <c r="DO40" i="8" s="1"/>
  <c r="CG96" i="8"/>
  <c r="DY98" i="8" s="1"/>
  <c r="CG89" i="8"/>
  <c r="DY91" i="8" s="1"/>
  <c r="CG18" i="8"/>
  <c r="DY20" i="8" s="1"/>
  <c r="CG81" i="8"/>
  <c r="DY83" i="8" s="1"/>
  <c r="CG56" i="8"/>
  <c r="DY58" i="8" s="1"/>
  <c r="CG17" i="8"/>
  <c r="DY19" i="8" s="1"/>
  <c r="CG65" i="8"/>
  <c r="DY67" i="8" s="1"/>
  <c r="CG33" i="8"/>
  <c r="DY35" i="8" s="1"/>
  <c r="CG46" i="8"/>
  <c r="DY48" i="8" s="1"/>
  <c r="CG40" i="8"/>
  <c r="DY42" i="8" s="1"/>
  <c r="CG42" i="8"/>
  <c r="DY44" i="8" s="1"/>
  <c r="CG85" i="8"/>
  <c r="DY87" i="8" s="1"/>
  <c r="CG51" i="8"/>
  <c r="DY53" i="8" s="1"/>
  <c r="CG31" i="8"/>
  <c r="DY33" i="8" s="1"/>
  <c r="CG58" i="8"/>
  <c r="DY60" i="8" s="1"/>
  <c r="CG103" i="8"/>
  <c r="DY105" i="8" s="1"/>
  <c r="CG79" i="8"/>
  <c r="DY81" i="8" s="1"/>
  <c r="CG71" i="8"/>
  <c r="DY73" i="8" s="1"/>
  <c r="CG70" i="8"/>
  <c r="DY72" i="8" s="1"/>
  <c r="CG47" i="8"/>
  <c r="DY49" i="8" s="1"/>
  <c r="CG20" i="8"/>
  <c r="DY22" i="8" s="1"/>
  <c r="CG111" i="8"/>
  <c r="DY113" i="8" s="1"/>
  <c r="CG63" i="8"/>
  <c r="DY65" i="8" s="1"/>
  <c r="CG75" i="8"/>
  <c r="DY77" i="8" s="1"/>
  <c r="CG94" i="8"/>
  <c r="DY96" i="8" s="1"/>
  <c r="CG57" i="8"/>
  <c r="DY59" i="8" s="1"/>
  <c r="CG90" i="8"/>
  <c r="DY92" i="8" s="1"/>
  <c r="CG45" i="8"/>
  <c r="DY47" i="8" s="1"/>
  <c r="CG68" i="8"/>
  <c r="DY70" i="8" s="1"/>
  <c r="CG87" i="8"/>
  <c r="DY89" i="8" s="1"/>
  <c r="CG110" i="8"/>
  <c r="DY112" i="8" s="1"/>
  <c r="CU33" i="8"/>
  <c r="CV33" i="8" s="1"/>
  <c r="DQ23" i="8" s="1"/>
  <c r="CG32" i="8"/>
  <c r="DY34" i="8" s="1"/>
  <c r="CG76" i="8"/>
  <c r="DY78" i="8" s="1"/>
  <c r="CG27" i="8"/>
  <c r="CG39" i="8"/>
  <c r="DY41" i="8" s="1"/>
  <c r="CG25" i="8"/>
  <c r="DY27" i="8" s="1"/>
  <c r="CG80" i="8"/>
  <c r="DY82" i="8" s="1"/>
  <c r="CU29" i="8"/>
  <c r="CV29" i="8" s="1"/>
  <c r="DQ19" i="8" s="1"/>
  <c r="DS19" i="8" s="1"/>
  <c r="CU271" i="8"/>
  <c r="CV271" i="8" s="1"/>
  <c r="CG19" i="8"/>
  <c r="DY21" i="8" s="1"/>
  <c r="CG23" i="8"/>
  <c r="DY25" i="8" s="1"/>
  <c r="CG100" i="8"/>
  <c r="DY102" i="8" s="1"/>
  <c r="CG101" i="8"/>
  <c r="DY103" i="8" s="1"/>
  <c r="CG43" i="8"/>
  <c r="DY45" i="8" s="1"/>
  <c r="CG67" i="8"/>
  <c r="DY69" i="8" s="1"/>
  <c r="CG95" i="8"/>
  <c r="DY97" i="8" s="1"/>
  <c r="CG50" i="8"/>
  <c r="DY52" i="8" s="1"/>
  <c r="CU272" i="8"/>
  <c r="CV272" i="8" s="1"/>
  <c r="CU269" i="8"/>
  <c r="CV269" i="8" s="1"/>
  <c r="CU277" i="8"/>
  <c r="CV277" i="8" s="1"/>
  <c r="CU274" i="8"/>
  <c r="CV274" i="8" s="1"/>
  <c r="CU30" i="8"/>
  <c r="CV30" i="8" s="1"/>
  <c r="CU34" i="8"/>
  <c r="CV34" i="8" s="1"/>
  <c r="CU275" i="8"/>
  <c r="CV275" i="8" s="1"/>
  <c r="V18" i="8"/>
  <c r="DI29" i="8"/>
  <c r="DJ29" i="8" s="1"/>
  <c r="CG104" i="8"/>
  <c r="DY106" i="8" s="1"/>
  <c r="CG72" i="8"/>
  <c r="DY74" i="8" s="1"/>
  <c r="BW35" i="9"/>
  <c r="BW58" i="9"/>
  <c r="BW155" i="9"/>
  <c r="BW62" i="9"/>
  <c r="BW119" i="9"/>
  <c r="BW113" i="9"/>
  <c r="BW123" i="9"/>
  <c r="BW72" i="9"/>
  <c r="BW116" i="9"/>
  <c r="BW74" i="9"/>
  <c r="BW104" i="9"/>
  <c r="BW108" i="9"/>
  <c r="BW90" i="9"/>
  <c r="BW34" i="9"/>
  <c r="BW27" i="9"/>
  <c r="BW99" i="9"/>
  <c r="BW64" i="9"/>
  <c r="BW70" i="9"/>
  <c r="BW132" i="9"/>
  <c r="BW46" i="9"/>
  <c r="BW136" i="9"/>
  <c r="BW97" i="9"/>
  <c r="BW95" i="9"/>
  <c r="BW160" i="9"/>
  <c r="BW151" i="9"/>
  <c r="BW65" i="9"/>
  <c r="BW109" i="9"/>
  <c r="BW29" i="9"/>
  <c r="BW125" i="9"/>
  <c r="BW54" i="9"/>
  <c r="BW78" i="9"/>
  <c r="BW86" i="9"/>
  <c r="BW75" i="9"/>
  <c r="BW121" i="9"/>
  <c r="BW134" i="9"/>
  <c r="BW131" i="9"/>
  <c r="BW23" i="9"/>
  <c r="BW30" i="9"/>
  <c r="BW44" i="9"/>
  <c r="BW61" i="9"/>
  <c r="BW82" i="9"/>
  <c r="BW124" i="9"/>
  <c r="BW63" i="9"/>
  <c r="BW36" i="9"/>
  <c r="BW146" i="9"/>
  <c r="BW120" i="9"/>
  <c r="BW89" i="9"/>
  <c r="BW150" i="9"/>
  <c r="BW161" i="9"/>
  <c r="BW111" i="9"/>
  <c r="BW153" i="9"/>
  <c r="BW96" i="9"/>
  <c r="BW139" i="9"/>
  <c r="BW45" i="9"/>
  <c r="BW57" i="9"/>
  <c r="BW79" i="9"/>
  <c r="BW39" i="9"/>
  <c r="BW114" i="9"/>
  <c r="BW60" i="9"/>
  <c r="BW77" i="9"/>
  <c r="BW48" i="9"/>
  <c r="BW102" i="9"/>
  <c r="BW130" i="9"/>
  <c r="BW156" i="9"/>
  <c r="BW118" i="9"/>
  <c r="BW127" i="9"/>
  <c r="BW69" i="9"/>
  <c r="BW59" i="9"/>
  <c r="BW148" i="9"/>
  <c r="BW159" i="9"/>
  <c r="BW51" i="9"/>
  <c r="BW68" i="9"/>
  <c r="BW47" i="9"/>
  <c r="DY84" i="8"/>
  <c r="DF132" i="9"/>
  <c r="DF85" i="9"/>
  <c r="DF15" i="9"/>
  <c r="BU138" i="9"/>
  <c r="BT138" i="9"/>
  <c r="EG135" i="9"/>
  <c r="CY133" i="9"/>
  <c r="BU77" i="9"/>
  <c r="BT77" i="9"/>
  <c r="EG74" i="9"/>
  <c r="CY72" i="9"/>
  <c r="BT96" i="9"/>
  <c r="BU96" i="9"/>
  <c r="EG93" i="9"/>
  <c r="CY91" i="9"/>
  <c r="BU83" i="9"/>
  <c r="BT83" i="9"/>
  <c r="EG80" i="9"/>
  <c r="CY78" i="9"/>
  <c r="BU30" i="9"/>
  <c r="BT30" i="9"/>
  <c r="EG27" i="9"/>
  <c r="CY25" i="9"/>
  <c r="BU25" i="9"/>
  <c r="BT25" i="9"/>
  <c r="EG22" i="9"/>
  <c r="CY20" i="9"/>
  <c r="DF115" i="8"/>
  <c r="DH115" i="8" s="1"/>
  <c r="FS97" i="9"/>
  <c r="FA97" i="9"/>
  <c r="CI106" i="9"/>
  <c r="ET101" i="9"/>
  <c r="CJ106" i="9"/>
  <c r="CM106" i="9" s="1"/>
  <c r="FI99" i="9"/>
  <c r="FS38" i="9"/>
  <c r="FA38" i="9"/>
  <c r="FI40" i="9"/>
  <c r="ET42" i="9"/>
  <c r="CJ47" i="9"/>
  <c r="CM47" i="9" s="1"/>
  <c r="CI47" i="9"/>
  <c r="CI24" i="9"/>
  <c r="FS15" i="9"/>
  <c r="ET19" i="9"/>
  <c r="FI17" i="9"/>
  <c r="CJ24" i="9"/>
  <c r="CM24" i="9" s="1"/>
  <c r="FA15" i="9"/>
  <c r="FS113" i="9"/>
  <c r="ET117" i="9"/>
  <c r="CI122" i="9"/>
  <c r="FI115" i="9"/>
  <c r="FA113" i="9"/>
  <c r="CJ122" i="9"/>
  <c r="CM122" i="9" s="1"/>
  <c r="DF96" i="8"/>
  <c r="DH96" i="8" s="1"/>
  <c r="DF84" i="9"/>
  <c r="DF64" i="9"/>
  <c r="BU133" i="9"/>
  <c r="BT133" i="9"/>
  <c r="EG130" i="9"/>
  <c r="CY128" i="9"/>
  <c r="BU68" i="9"/>
  <c r="BT68" i="9"/>
  <c r="EG65" i="9"/>
  <c r="CY63" i="9"/>
  <c r="BU75" i="9"/>
  <c r="BT75" i="9"/>
  <c r="EG72" i="9"/>
  <c r="CY70" i="9"/>
  <c r="BU81" i="9"/>
  <c r="BT81" i="9"/>
  <c r="EG78" i="9"/>
  <c r="CY76" i="9"/>
  <c r="DF135" i="9"/>
  <c r="FA119" i="9"/>
  <c r="FI121" i="9"/>
  <c r="FS119" i="9"/>
  <c r="CI128" i="9"/>
  <c r="ET123" i="9"/>
  <c r="CJ128" i="9"/>
  <c r="CM128" i="9" s="1"/>
  <c r="FS142" i="9"/>
  <c r="CJ151" i="9"/>
  <c r="CM151" i="9" s="1"/>
  <c r="FI144" i="9"/>
  <c r="ET146" i="9"/>
  <c r="CI151" i="9"/>
  <c r="FA142" i="9"/>
  <c r="ET62" i="9"/>
  <c r="FA58" i="9"/>
  <c r="FI60" i="9"/>
  <c r="CJ67" i="9"/>
  <c r="CM67" i="9" s="1"/>
  <c r="FS58" i="9"/>
  <c r="CI67" i="9"/>
  <c r="FS144" i="9"/>
  <c r="ET148" i="9"/>
  <c r="CJ153" i="9"/>
  <c r="CM153" i="9" s="1"/>
  <c r="FI146" i="9"/>
  <c r="CI153" i="9"/>
  <c r="FA144" i="9"/>
  <c r="DF79" i="9"/>
  <c r="BW145" i="9"/>
  <c r="DF127" i="9"/>
  <c r="DF151" i="9"/>
  <c r="DF69" i="9"/>
  <c r="DF138" i="9"/>
  <c r="DF147" i="9"/>
  <c r="DF144" i="9"/>
  <c r="BW37" i="9"/>
  <c r="DF47" i="9"/>
  <c r="BW163" i="9"/>
  <c r="BW80" i="9"/>
  <c r="CU270" i="8"/>
  <c r="CV270" i="8" s="1"/>
  <c r="BW76" i="9"/>
  <c r="DF39" i="9"/>
  <c r="BU93" i="9"/>
  <c r="BT93" i="9"/>
  <c r="EG90" i="9"/>
  <c r="CY88" i="9"/>
  <c r="BT146" i="9"/>
  <c r="BU146" i="9"/>
  <c r="EG143" i="9"/>
  <c r="CY141" i="9"/>
  <c r="BU153" i="9"/>
  <c r="BT153" i="9"/>
  <c r="EG150" i="9"/>
  <c r="CY148" i="9"/>
  <c r="BU130" i="9"/>
  <c r="BT130" i="9"/>
  <c r="EG127" i="9"/>
  <c r="CY125" i="9"/>
  <c r="BU157" i="9"/>
  <c r="BT157" i="9"/>
  <c r="EG154" i="9"/>
  <c r="CY152" i="9"/>
  <c r="BU125" i="9"/>
  <c r="BT125" i="9"/>
  <c r="EG122" i="9"/>
  <c r="CY120" i="9"/>
  <c r="BU60" i="9"/>
  <c r="BT60" i="9"/>
  <c r="EG57" i="9"/>
  <c r="CY55" i="9"/>
  <c r="BT47" i="9"/>
  <c r="BU47" i="9"/>
  <c r="EG44" i="9"/>
  <c r="CY42" i="9"/>
  <c r="BU144" i="9"/>
  <c r="BT144" i="9"/>
  <c r="EG141" i="9"/>
  <c r="CY139" i="9"/>
  <c r="BT80" i="9"/>
  <c r="BU80" i="9"/>
  <c r="EG77" i="9"/>
  <c r="CY75" i="9"/>
  <c r="BU131" i="9"/>
  <c r="BT131" i="9"/>
  <c r="EG128" i="9"/>
  <c r="CY126" i="9"/>
  <c r="BU67" i="9"/>
  <c r="BT67" i="9"/>
  <c r="EG64" i="9"/>
  <c r="CY62" i="9"/>
  <c r="BT142" i="9"/>
  <c r="BU142" i="9"/>
  <c r="EG139" i="9"/>
  <c r="CY137" i="9"/>
  <c r="BU78" i="9"/>
  <c r="BT78" i="9"/>
  <c r="EG75" i="9"/>
  <c r="CY73" i="9"/>
  <c r="BU137" i="9"/>
  <c r="BT137" i="9"/>
  <c r="EG134" i="9"/>
  <c r="CY132" i="9"/>
  <c r="BU73" i="9"/>
  <c r="BT73" i="9"/>
  <c r="EG70" i="9"/>
  <c r="CY68" i="9"/>
  <c r="BT114" i="9"/>
  <c r="BU114" i="9"/>
  <c r="EG111" i="9"/>
  <c r="CY109" i="9"/>
  <c r="BT50" i="9"/>
  <c r="BU50" i="9"/>
  <c r="EG47" i="9"/>
  <c r="CY45" i="9"/>
  <c r="DF102" i="9"/>
  <c r="DF111" i="9"/>
  <c r="BW100" i="9"/>
  <c r="BW31" i="9"/>
  <c r="BW126" i="9"/>
  <c r="FS18" i="9"/>
  <c r="CJ27" i="9"/>
  <c r="CM27" i="9" s="1"/>
  <c r="CI27" i="9"/>
  <c r="FA18" i="9"/>
  <c r="ET22" i="9"/>
  <c r="FI20" i="9"/>
  <c r="ET111" i="9"/>
  <c r="FS107" i="9"/>
  <c r="CJ116" i="9"/>
  <c r="CM116" i="9" s="1"/>
  <c r="FA107" i="9"/>
  <c r="FI109" i="9"/>
  <c r="CI116" i="9"/>
  <c r="FS31" i="9"/>
  <c r="FA31" i="9"/>
  <c r="ET35" i="9"/>
  <c r="CJ40" i="9"/>
  <c r="CM40" i="9" s="1"/>
  <c r="CI40" i="9"/>
  <c r="FI33" i="9"/>
  <c r="FS53" i="9"/>
  <c r="CI62" i="9"/>
  <c r="ET57" i="9"/>
  <c r="CJ62" i="9"/>
  <c r="CM62" i="9" s="1"/>
  <c r="FA53" i="9"/>
  <c r="FI55" i="9"/>
  <c r="FS21" i="9"/>
  <c r="ET25" i="9"/>
  <c r="CJ30" i="9"/>
  <c r="CM30" i="9" s="1"/>
  <c r="FI23" i="9"/>
  <c r="CI30" i="9"/>
  <c r="FA21" i="9"/>
  <c r="FS61" i="9"/>
  <c r="FA61" i="9"/>
  <c r="CI70" i="9"/>
  <c r="FI63" i="9"/>
  <c r="ET65" i="9"/>
  <c r="CJ70" i="9"/>
  <c r="CM70" i="9" s="1"/>
  <c r="FS48" i="9"/>
  <c r="FI50" i="9"/>
  <c r="CJ57" i="9"/>
  <c r="CM57" i="9" s="1"/>
  <c r="FA48" i="9"/>
  <c r="ET52" i="9"/>
  <c r="CI57" i="9"/>
  <c r="FS56" i="9"/>
  <c r="FI58" i="9"/>
  <c r="CI65" i="9"/>
  <c r="FA56" i="9"/>
  <c r="CJ65" i="9"/>
  <c r="CM65" i="9" s="1"/>
  <c r="ET60" i="9"/>
  <c r="FS105" i="9"/>
  <c r="FI107" i="9"/>
  <c r="ET109" i="9"/>
  <c r="CJ114" i="9"/>
  <c r="CM114" i="9" s="1"/>
  <c r="FA105" i="9"/>
  <c r="CI114" i="9"/>
  <c r="FS28" i="9"/>
  <c r="CI37" i="9"/>
  <c r="FA28" i="9"/>
  <c r="CJ37" i="9"/>
  <c r="CM37" i="9" s="1"/>
  <c r="FI30" i="9"/>
  <c r="ET32" i="9"/>
  <c r="FS112" i="9"/>
  <c r="CI121" i="9"/>
  <c r="ET116" i="9"/>
  <c r="FI114" i="9"/>
  <c r="FA112" i="9"/>
  <c r="CJ121" i="9"/>
  <c r="CM121" i="9" s="1"/>
  <c r="FS41" i="9"/>
  <c r="FI43" i="9"/>
  <c r="CI50" i="9"/>
  <c r="ET45" i="9"/>
  <c r="CJ50" i="9"/>
  <c r="CM50" i="9" s="1"/>
  <c r="FA41" i="9"/>
  <c r="FA72" i="9"/>
  <c r="ET76" i="9"/>
  <c r="CI81" i="9"/>
  <c r="FS72" i="9"/>
  <c r="FI74" i="9"/>
  <c r="CJ81" i="9"/>
  <c r="CM81" i="9" s="1"/>
  <c r="FS47" i="9"/>
  <c r="ET51" i="9"/>
  <c r="CI56" i="9"/>
  <c r="CJ56" i="9"/>
  <c r="CM56" i="9" s="1"/>
  <c r="FA47" i="9"/>
  <c r="FI49" i="9"/>
  <c r="FS140" i="9"/>
  <c r="FI142" i="9"/>
  <c r="CJ149" i="9"/>
  <c r="CM149" i="9" s="1"/>
  <c r="ET144" i="9"/>
  <c r="FA140" i="9"/>
  <c r="CI149" i="9"/>
  <c r="FS109" i="9"/>
  <c r="ET113" i="9"/>
  <c r="FI111" i="9"/>
  <c r="FA109" i="9"/>
  <c r="CJ118" i="9"/>
  <c r="CM118" i="9" s="1"/>
  <c r="CI118" i="9"/>
  <c r="FS118" i="9"/>
  <c r="CJ127" i="9"/>
  <c r="CM127" i="9" s="1"/>
  <c r="CI127" i="9"/>
  <c r="FA118" i="9"/>
  <c r="ET122" i="9"/>
  <c r="FI120" i="9"/>
  <c r="FS52" i="9"/>
  <c r="CJ61" i="9"/>
  <c r="CM61" i="9" s="1"/>
  <c r="FI54" i="9"/>
  <c r="FA52" i="9"/>
  <c r="CI61" i="9"/>
  <c r="ET56" i="9"/>
  <c r="BW55" i="9"/>
  <c r="BW110" i="9"/>
  <c r="BW66" i="9"/>
  <c r="CG114" i="8"/>
  <c r="DF106" i="9"/>
  <c r="BU163" i="9"/>
  <c r="BT163" i="9"/>
  <c r="EG160" i="9"/>
  <c r="O14" i="9"/>
  <c r="AV13" i="9"/>
  <c r="AU23" i="9" s="1"/>
  <c r="M18" i="9" s="1"/>
  <c r="O18" i="9" s="1"/>
  <c r="CY158" i="9"/>
  <c r="BU53" i="9"/>
  <c r="BT53" i="9"/>
  <c r="EG50" i="9"/>
  <c r="CY48" i="9"/>
  <c r="BT32" i="9"/>
  <c r="BU32" i="9"/>
  <c r="EG29" i="9"/>
  <c r="CY27" i="9"/>
  <c r="BT158" i="9"/>
  <c r="BU158" i="9"/>
  <c r="EG155" i="9"/>
  <c r="CY153" i="9"/>
  <c r="BU66" i="9"/>
  <c r="BT66" i="9"/>
  <c r="EG63" i="9"/>
  <c r="CY61" i="9"/>
  <c r="FS60" i="9"/>
  <c r="ET64" i="9"/>
  <c r="CI69" i="9"/>
  <c r="FA60" i="9"/>
  <c r="CJ69" i="9"/>
  <c r="CM69" i="9" s="1"/>
  <c r="FI62" i="9"/>
  <c r="CI97" i="9"/>
  <c r="CJ97" i="9"/>
  <c r="CM97" i="9" s="1"/>
  <c r="FS88" i="9"/>
  <c r="ET92" i="9"/>
  <c r="FI90" i="9"/>
  <c r="FA88" i="9"/>
  <c r="FS96" i="9"/>
  <c r="FA96" i="9"/>
  <c r="FI98" i="9"/>
  <c r="ET100" i="9"/>
  <c r="CI105" i="9"/>
  <c r="CJ105" i="9"/>
  <c r="CM105" i="9" s="1"/>
  <c r="DF96" i="9"/>
  <c r="DF136" i="9"/>
  <c r="DF98" i="9"/>
  <c r="DF74" i="9"/>
  <c r="BU44" i="9"/>
  <c r="BT44" i="9"/>
  <c r="EG41" i="9"/>
  <c r="CY39" i="9"/>
  <c r="BT150" i="9"/>
  <c r="BU150" i="9"/>
  <c r="EG147" i="9"/>
  <c r="CY145" i="9"/>
  <c r="BU58" i="9"/>
  <c r="BT58" i="9"/>
  <c r="EG55" i="9"/>
  <c r="CY53" i="9"/>
  <c r="FS37" i="9"/>
  <c r="FI39" i="9"/>
  <c r="CJ46" i="9"/>
  <c r="CM46" i="9" s="1"/>
  <c r="CI46" i="9"/>
  <c r="FA37" i="9"/>
  <c r="ET41" i="9"/>
  <c r="FS81" i="9"/>
  <c r="CI90" i="9"/>
  <c r="ET85" i="9"/>
  <c r="FI83" i="9"/>
  <c r="FA81" i="9"/>
  <c r="CJ90" i="9"/>
  <c r="CM90" i="9" s="1"/>
  <c r="FS148" i="9"/>
  <c r="ET152" i="9"/>
  <c r="FI150" i="9"/>
  <c r="FA148" i="9"/>
  <c r="CJ157" i="9"/>
  <c r="CM157" i="9" s="1"/>
  <c r="CI157" i="9"/>
  <c r="DF142" i="9"/>
  <c r="BW43" i="9"/>
  <c r="DF21" i="9"/>
  <c r="BW91" i="9"/>
  <c r="DF76" i="9"/>
  <c r="BW38" i="9"/>
  <c r="DF104" i="9"/>
  <c r="DF114" i="9"/>
  <c r="DF113" i="9"/>
  <c r="DF55" i="9"/>
  <c r="DF28" i="9"/>
  <c r="DF118" i="9"/>
  <c r="DF60" i="9"/>
  <c r="DF66" i="9"/>
  <c r="BW93" i="9"/>
  <c r="DF49" i="9"/>
  <c r="BW128" i="9"/>
  <c r="DF68" i="9"/>
  <c r="DF130" i="9"/>
  <c r="BW106" i="9"/>
  <c r="DF81" i="9"/>
  <c r="DF52" i="9"/>
  <c r="BU92" i="9"/>
  <c r="BT92" i="9"/>
  <c r="EG89" i="9"/>
  <c r="CY87" i="9"/>
  <c r="BT141" i="9"/>
  <c r="BU141" i="9"/>
  <c r="EG138" i="9"/>
  <c r="CY136" i="9"/>
  <c r="BU28" i="9"/>
  <c r="BT28" i="9"/>
  <c r="EG25" i="9"/>
  <c r="CY23" i="9"/>
  <c r="BU109" i="9"/>
  <c r="BT109" i="9"/>
  <c r="EG106" i="9"/>
  <c r="CY104" i="9"/>
  <c r="BU140" i="9"/>
  <c r="BT140" i="9"/>
  <c r="EG137" i="9"/>
  <c r="CY135" i="9"/>
  <c r="BU116" i="9"/>
  <c r="BT116" i="9"/>
  <c r="EG113" i="9"/>
  <c r="CY111" i="9"/>
  <c r="BT39" i="9"/>
  <c r="BU39" i="9"/>
  <c r="EG36" i="9"/>
  <c r="CY34" i="9"/>
  <c r="BU160" i="9"/>
  <c r="BT160" i="9"/>
  <c r="EG157" i="9"/>
  <c r="CY155" i="9"/>
  <c r="BT136" i="9"/>
  <c r="BU136" i="9"/>
  <c r="EG133" i="9"/>
  <c r="CY131" i="9"/>
  <c r="BT72" i="9"/>
  <c r="BU72" i="9"/>
  <c r="EG69" i="9"/>
  <c r="CY67" i="9"/>
  <c r="BU123" i="9"/>
  <c r="BT123" i="9"/>
  <c r="EG120" i="9"/>
  <c r="CY118" i="9"/>
  <c r="BU59" i="9"/>
  <c r="BT59" i="9"/>
  <c r="EG56" i="9"/>
  <c r="CY54" i="9"/>
  <c r="BT134" i="9"/>
  <c r="BU134" i="9"/>
  <c r="EG131" i="9"/>
  <c r="CY129" i="9"/>
  <c r="BU70" i="9"/>
  <c r="BT70" i="9"/>
  <c r="EG67" i="9"/>
  <c r="CY65" i="9"/>
  <c r="BU129" i="9"/>
  <c r="BT129" i="9"/>
  <c r="EG126" i="9"/>
  <c r="CY124" i="9"/>
  <c r="BU65" i="9"/>
  <c r="BT65" i="9"/>
  <c r="EG62" i="9"/>
  <c r="CY60" i="9"/>
  <c r="BU106" i="9"/>
  <c r="BT106" i="9"/>
  <c r="EG103" i="9"/>
  <c r="CY101" i="9"/>
  <c r="BU42" i="9"/>
  <c r="BT42" i="9"/>
  <c r="EG39" i="9"/>
  <c r="CY37" i="9"/>
  <c r="DF48" i="9"/>
  <c r="BW144" i="9"/>
  <c r="BW87" i="9"/>
  <c r="DF38" i="9"/>
  <c r="BW50" i="9"/>
  <c r="BW162" i="9"/>
  <c r="CU28" i="8"/>
  <c r="CV28" i="8" s="1"/>
  <c r="CG115" i="8"/>
  <c r="CG78" i="8"/>
  <c r="CG83" i="8"/>
  <c r="CI51" i="9"/>
  <c r="FS42" i="9"/>
  <c r="FI44" i="9"/>
  <c r="FA42" i="9"/>
  <c r="ET46" i="9"/>
  <c r="CJ51" i="9"/>
  <c r="CM51" i="9" s="1"/>
  <c r="FS32" i="9"/>
  <c r="FA32" i="9"/>
  <c r="ET36" i="9"/>
  <c r="CI41" i="9"/>
  <c r="CJ41" i="9"/>
  <c r="CM41" i="9" s="1"/>
  <c r="FI34" i="9"/>
  <c r="FS67" i="9"/>
  <c r="CI76" i="9"/>
  <c r="FI69" i="9"/>
  <c r="ET71" i="9"/>
  <c r="FA67" i="9"/>
  <c r="CJ76" i="9"/>
  <c r="CM76" i="9" s="1"/>
  <c r="FS92" i="9"/>
  <c r="FI94" i="9"/>
  <c r="FA92" i="9"/>
  <c r="CI101" i="9"/>
  <c r="ET96" i="9"/>
  <c r="CJ101" i="9"/>
  <c r="CM101" i="9" s="1"/>
  <c r="CJ135" i="9"/>
  <c r="CM135" i="9" s="1"/>
  <c r="ET130" i="9"/>
  <c r="FS126" i="9"/>
  <c r="FA126" i="9"/>
  <c r="CI135" i="9"/>
  <c r="FI128" i="9"/>
  <c r="CI58" i="9"/>
  <c r="FA49" i="9"/>
  <c r="CJ58" i="9"/>
  <c r="CM58" i="9" s="1"/>
  <c r="FI51" i="9"/>
  <c r="FS49" i="9"/>
  <c r="ET53" i="9"/>
  <c r="ET28" i="9"/>
  <c r="CJ33" i="9"/>
  <c r="CM33" i="9" s="1"/>
  <c r="FS24" i="9"/>
  <c r="CI33" i="9"/>
  <c r="FA24" i="9"/>
  <c r="FI26" i="9"/>
  <c r="FA77" i="9"/>
  <c r="FI79" i="9"/>
  <c r="FS77" i="9"/>
  <c r="CJ86" i="9"/>
  <c r="CM86" i="9" s="1"/>
  <c r="CI86" i="9"/>
  <c r="ET81" i="9"/>
  <c r="FS33" i="9"/>
  <c r="FA33" i="9"/>
  <c r="CJ42" i="9"/>
  <c r="CM42" i="9" s="1"/>
  <c r="CI42" i="9"/>
  <c r="ET37" i="9"/>
  <c r="FI35" i="9"/>
  <c r="FS129" i="9"/>
  <c r="FI131" i="9"/>
  <c r="FA129" i="9"/>
  <c r="CI138" i="9"/>
  <c r="CJ138" i="9"/>
  <c r="CM138" i="9" s="1"/>
  <c r="ET133" i="9"/>
  <c r="ET131" i="9"/>
  <c r="CJ136" i="9"/>
  <c r="CM136" i="9" s="1"/>
  <c r="FS127" i="9"/>
  <c r="CI136" i="9"/>
  <c r="FA127" i="9"/>
  <c r="FI129" i="9"/>
  <c r="FS98" i="9"/>
  <c r="CJ107" i="9"/>
  <c r="CM107" i="9" s="1"/>
  <c r="ET102" i="9"/>
  <c r="FI100" i="9"/>
  <c r="FA98" i="9"/>
  <c r="CI107" i="9"/>
  <c r="FS22" i="9"/>
  <c r="CJ31" i="9"/>
  <c r="CM31" i="9" s="1"/>
  <c r="CI31" i="9"/>
  <c r="FA22" i="9"/>
  <c r="ET26" i="9"/>
  <c r="FI24" i="9"/>
  <c r="FS101" i="9"/>
  <c r="CJ110" i="9"/>
  <c r="CM110" i="9" s="1"/>
  <c r="FA101" i="9"/>
  <c r="FI103" i="9"/>
  <c r="CI110" i="9"/>
  <c r="ET105" i="9"/>
  <c r="FS124" i="9"/>
  <c r="CI133" i="9"/>
  <c r="ET128" i="9"/>
  <c r="FI126" i="9"/>
  <c r="FA124" i="9"/>
  <c r="CJ133" i="9"/>
  <c r="CM133" i="9" s="1"/>
  <c r="FS68" i="9"/>
  <c r="FA68" i="9"/>
  <c r="ET72" i="9"/>
  <c r="FI70" i="9"/>
  <c r="CI77" i="9"/>
  <c r="CJ77" i="9"/>
  <c r="CM77" i="9" s="1"/>
  <c r="FS121" i="9"/>
  <c r="CJ130" i="9"/>
  <c r="CM130" i="9" s="1"/>
  <c r="ET125" i="9"/>
  <c r="FA121" i="9"/>
  <c r="CI130" i="9"/>
  <c r="FI123" i="9"/>
  <c r="CJ48" i="9"/>
  <c r="CM48" i="9" s="1"/>
  <c r="FI41" i="9"/>
  <c r="FS39" i="9"/>
  <c r="ET43" i="9"/>
  <c r="CI48" i="9"/>
  <c r="FA39" i="9"/>
  <c r="DF93" i="9"/>
  <c r="BW135" i="9"/>
  <c r="DF105" i="9"/>
  <c r="DF95" i="9"/>
  <c r="BW33" i="9"/>
  <c r="DF63" i="9"/>
  <c r="BW49" i="9"/>
  <c r="DF128" i="8"/>
  <c r="DH128" i="8" s="1"/>
  <c r="DF89" i="9"/>
  <c r="DF154" i="9"/>
  <c r="DF128" i="9"/>
  <c r="FS59" i="9"/>
  <c r="CJ68" i="9"/>
  <c r="CM68" i="9" s="1"/>
  <c r="FA59" i="9"/>
  <c r="FI61" i="9"/>
  <c r="ET63" i="9"/>
  <c r="CI68" i="9"/>
  <c r="FS87" i="9"/>
  <c r="CI96" i="9"/>
  <c r="ET91" i="9"/>
  <c r="CJ96" i="9"/>
  <c r="CM96" i="9" s="1"/>
  <c r="FI89" i="9"/>
  <c r="FA87" i="9"/>
  <c r="FS64" i="9"/>
  <c r="FI66" i="9"/>
  <c r="CJ73" i="9"/>
  <c r="CM73" i="9" s="1"/>
  <c r="FA64" i="9"/>
  <c r="ET68" i="9"/>
  <c r="CI73" i="9"/>
  <c r="DF83" i="9"/>
  <c r="DF23" i="9"/>
  <c r="BU29" i="9"/>
  <c r="BT29" i="9"/>
  <c r="EG26" i="9"/>
  <c r="CY24" i="9"/>
  <c r="BU152" i="9"/>
  <c r="BT152" i="9"/>
  <c r="EG149" i="9"/>
  <c r="CY147" i="9"/>
  <c r="BU86" i="9"/>
  <c r="BT86" i="9"/>
  <c r="EG83" i="9"/>
  <c r="CY81" i="9"/>
  <c r="DF33" i="9"/>
  <c r="DF78" i="9"/>
  <c r="FS139" i="9"/>
  <c r="FA139" i="9"/>
  <c r="CI148" i="9"/>
  <c r="FI141" i="9"/>
  <c r="CJ148" i="9"/>
  <c r="CM148" i="9" s="1"/>
  <c r="ET143" i="9"/>
  <c r="FS85" i="9"/>
  <c r="CI94" i="9"/>
  <c r="FI87" i="9"/>
  <c r="FA85" i="9"/>
  <c r="ET89" i="9"/>
  <c r="CJ94" i="9"/>
  <c r="CM94" i="9" s="1"/>
  <c r="FS123" i="9"/>
  <c r="CI132" i="9"/>
  <c r="CJ132" i="9"/>
  <c r="CM132" i="9" s="1"/>
  <c r="ET127" i="9"/>
  <c r="FA123" i="9"/>
  <c r="FI125" i="9"/>
  <c r="FS120" i="9"/>
  <c r="CJ129" i="9"/>
  <c r="CM129" i="9" s="1"/>
  <c r="CI129" i="9"/>
  <c r="ET124" i="9"/>
  <c r="FI122" i="9"/>
  <c r="FA120" i="9"/>
  <c r="BW105" i="9"/>
  <c r="BW81" i="9"/>
  <c r="DF121" i="9"/>
  <c r="BW158" i="9"/>
  <c r="DF92" i="9"/>
  <c r="BW85" i="9"/>
  <c r="DF77" i="9"/>
  <c r="DF75" i="9"/>
  <c r="BW122" i="9"/>
  <c r="DF90" i="9"/>
  <c r="DF109" i="9"/>
  <c r="DF100" i="9"/>
  <c r="BW25" i="9"/>
  <c r="DF110" i="9"/>
  <c r="DF150" i="9"/>
  <c r="DF73" i="9"/>
  <c r="BW24" i="9"/>
  <c r="BU84" i="9"/>
  <c r="BT84" i="9"/>
  <c r="EG81" i="9"/>
  <c r="CY79" i="9"/>
  <c r="BT71" i="9"/>
  <c r="BU71" i="9"/>
  <c r="EG68" i="9"/>
  <c r="CY66" i="9"/>
  <c r="BU161" i="9"/>
  <c r="BT161" i="9"/>
  <c r="EG158" i="9"/>
  <c r="CY156" i="9"/>
  <c r="BU100" i="9"/>
  <c r="BT100" i="9"/>
  <c r="EG97" i="9"/>
  <c r="CY95" i="9"/>
  <c r="BT135" i="9"/>
  <c r="BU135" i="9"/>
  <c r="EG132" i="9"/>
  <c r="CY130" i="9"/>
  <c r="BT95" i="9"/>
  <c r="BU95" i="9"/>
  <c r="EG92" i="9"/>
  <c r="CY90" i="9"/>
  <c r="BT156" i="9"/>
  <c r="BU156" i="9"/>
  <c r="EG153" i="9"/>
  <c r="CY151" i="9"/>
  <c r="BU139" i="9"/>
  <c r="BT139" i="9"/>
  <c r="EG136" i="9"/>
  <c r="CY134" i="9"/>
  <c r="BT128" i="9"/>
  <c r="BU128" i="9"/>
  <c r="EG125" i="9"/>
  <c r="CY123" i="9"/>
  <c r="BT64" i="9"/>
  <c r="BU64" i="9"/>
  <c r="EG61" i="9"/>
  <c r="CY59" i="9"/>
  <c r="BU115" i="9"/>
  <c r="BT115" i="9"/>
  <c r="EG112" i="9"/>
  <c r="CY110" i="9"/>
  <c r="BU51" i="9"/>
  <c r="BT51" i="9"/>
  <c r="EG48" i="9"/>
  <c r="CY46" i="9"/>
  <c r="BU126" i="9"/>
  <c r="BT126" i="9"/>
  <c r="EG123" i="9"/>
  <c r="CY121" i="9"/>
  <c r="BU62" i="9"/>
  <c r="BT62" i="9"/>
  <c r="EG59" i="9"/>
  <c r="CY57" i="9"/>
  <c r="BU121" i="9"/>
  <c r="BT121" i="9"/>
  <c r="EG118" i="9"/>
  <c r="CY116" i="9"/>
  <c r="BU57" i="9"/>
  <c r="BT57" i="9"/>
  <c r="EG54" i="9"/>
  <c r="CY52" i="9"/>
  <c r="BU98" i="9"/>
  <c r="BT98" i="9"/>
  <c r="EG95" i="9"/>
  <c r="CY93" i="9"/>
  <c r="BU34" i="9"/>
  <c r="BT34" i="9"/>
  <c r="EG31" i="9"/>
  <c r="CY29" i="9"/>
  <c r="BW56" i="9"/>
  <c r="BW103" i="9"/>
  <c r="DF36" i="9"/>
  <c r="BW143" i="9"/>
  <c r="DF30" i="9"/>
  <c r="BW52" i="9"/>
  <c r="BW129" i="9"/>
  <c r="DF117" i="9"/>
  <c r="DF41" i="9"/>
  <c r="DF61" i="9"/>
  <c r="CG66" i="8"/>
  <c r="CG77" i="8"/>
  <c r="CG91" i="8"/>
  <c r="CG74" i="8"/>
  <c r="CG99" i="8"/>
  <c r="CG112" i="8"/>
  <c r="CG86" i="8"/>
  <c r="CG37" i="8"/>
  <c r="CG98" i="8"/>
  <c r="CG55" i="8"/>
  <c r="CG21" i="8"/>
  <c r="CG48" i="8"/>
  <c r="CG84" i="8"/>
  <c r="CG44" i="8"/>
  <c r="CG24" i="8"/>
  <c r="CG36" i="8"/>
  <c r="CG52" i="8"/>
  <c r="CG41" i="8"/>
  <c r="CG16" i="8"/>
  <c r="CG88" i="8"/>
  <c r="CG35" i="8"/>
  <c r="CG108" i="8"/>
  <c r="CG109" i="8"/>
  <c r="CG29" i="8"/>
  <c r="CG69" i="8"/>
  <c r="CG59" i="8"/>
  <c r="CG113" i="8"/>
  <c r="CG49" i="8"/>
  <c r="CG22" i="8"/>
  <c r="CG15" i="8"/>
  <c r="CG73" i="8"/>
  <c r="CG34" i="8"/>
  <c r="CG62" i="8"/>
  <c r="DF31" i="8"/>
  <c r="DH31" i="8" s="1"/>
  <c r="ET24" i="9"/>
  <c r="FI22" i="9"/>
  <c r="FS20" i="9"/>
  <c r="CI29" i="9"/>
  <c r="FA20" i="9"/>
  <c r="CJ29" i="9"/>
  <c r="CM29" i="9" s="1"/>
  <c r="ET106" i="9"/>
  <c r="FA102" i="9"/>
  <c r="CI111" i="9"/>
  <c r="CJ111" i="9"/>
  <c r="CM111" i="9" s="1"/>
  <c r="FI104" i="9"/>
  <c r="FS102" i="9"/>
  <c r="ET137" i="9"/>
  <c r="FS133" i="9"/>
  <c r="CI142" i="9"/>
  <c r="FA133" i="9"/>
  <c r="FI135" i="9"/>
  <c r="CJ142" i="9"/>
  <c r="CM142" i="9" s="1"/>
  <c r="FS137" i="9"/>
  <c r="FA137" i="9"/>
  <c r="CI146" i="9"/>
  <c r="CJ146" i="9"/>
  <c r="CM146" i="9" s="1"/>
  <c r="FI139" i="9"/>
  <c r="ET141" i="9"/>
  <c r="FS84" i="9"/>
  <c r="CI93" i="9"/>
  <c r="ET88" i="9"/>
  <c r="FI86" i="9"/>
  <c r="CJ93" i="9"/>
  <c r="CM93" i="9" s="1"/>
  <c r="FA84" i="9"/>
  <c r="FS94" i="9"/>
  <c r="CI103" i="9"/>
  <c r="CJ103" i="9"/>
  <c r="CM103" i="9" s="1"/>
  <c r="FA94" i="9"/>
  <c r="FI96" i="9"/>
  <c r="ET98" i="9"/>
  <c r="CJ32" i="9"/>
  <c r="CM32" i="9" s="1"/>
  <c r="FS23" i="9"/>
  <c r="ET27" i="9"/>
  <c r="CI32" i="9"/>
  <c r="FI25" i="9"/>
  <c r="FA23" i="9"/>
  <c r="CJ89" i="9"/>
  <c r="CM89" i="9" s="1"/>
  <c r="FS80" i="9"/>
  <c r="CI89" i="9"/>
  <c r="FA80" i="9"/>
  <c r="FI82" i="9"/>
  <c r="ET84" i="9"/>
  <c r="FS66" i="9"/>
  <c r="FA66" i="9"/>
  <c r="FI68" i="9"/>
  <c r="CI75" i="9"/>
  <c r="CJ75" i="9"/>
  <c r="CM75" i="9" s="1"/>
  <c r="ET70" i="9"/>
  <c r="FI147" i="9"/>
  <c r="ET149" i="9"/>
  <c r="FA145" i="9"/>
  <c r="FS145" i="9"/>
  <c r="CJ154" i="9"/>
  <c r="CM154" i="9" s="1"/>
  <c r="CI154" i="9"/>
  <c r="FS34" i="9"/>
  <c r="CJ43" i="9"/>
  <c r="CM43" i="9" s="1"/>
  <c r="CI43" i="9"/>
  <c r="FI36" i="9"/>
  <c r="FA34" i="9"/>
  <c r="ET38" i="9"/>
  <c r="FS115" i="9"/>
  <c r="FA115" i="9"/>
  <c r="CI124" i="9"/>
  <c r="ET119" i="9"/>
  <c r="FI117" i="9"/>
  <c r="CJ124" i="9"/>
  <c r="CM124" i="9" s="1"/>
  <c r="CJ39" i="9"/>
  <c r="CM39" i="9" s="1"/>
  <c r="FA30" i="9"/>
  <c r="FS30" i="9"/>
  <c r="ET34" i="9"/>
  <c r="CI39" i="9"/>
  <c r="FI32" i="9"/>
  <c r="FS125" i="9"/>
  <c r="FA125" i="9"/>
  <c r="ET129" i="9"/>
  <c r="CI134" i="9"/>
  <c r="CJ134" i="9"/>
  <c r="CM134" i="9" s="1"/>
  <c r="FI127" i="9"/>
  <c r="CI53" i="9"/>
  <c r="FS44" i="9"/>
  <c r="ET48" i="9"/>
  <c r="FI46" i="9"/>
  <c r="CJ53" i="9"/>
  <c r="CM53" i="9" s="1"/>
  <c r="FA44" i="9"/>
  <c r="FI92" i="9"/>
  <c r="FA90" i="9"/>
  <c r="ET94" i="9"/>
  <c r="CJ99" i="9"/>
  <c r="CM99" i="9" s="1"/>
  <c r="CI99" i="9"/>
  <c r="FS90" i="9"/>
  <c r="FS19" i="9"/>
  <c r="CJ28" i="9"/>
  <c r="CM28" i="9" s="1"/>
  <c r="FA19" i="9"/>
  <c r="ET23" i="9"/>
  <c r="FI21" i="9"/>
  <c r="CI28" i="9"/>
  <c r="CJ71" i="9"/>
  <c r="CM71" i="9" s="1"/>
  <c r="FS62" i="9"/>
  <c r="CI71" i="9"/>
  <c r="FI64" i="9"/>
  <c r="FA62" i="9"/>
  <c r="ET66" i="9"/>
  <c r="DF126" i="9"/>
  <c r="DF148" i="9"/>
  <c r="BW88" i="9"/>
  <c r="DF101" i="9"/>
  <c r="CG92" i="8"/>
  <c r="CG102" i="8"/>
  <c r="DF145" i="9"/>
  <c r="DF61" i="8"/>
  <c r="DH61" i="8" s="1"/>
  <c r="DF26" i="9"/>
  <c r="BT63" i="9"/>
  <c r="BU63" i="9"/>
  <c r="EG60" i="9"/>
  <c r="CY58" i="9"/>
  <c r="BT55" i="9"/>
  <c r="BU55" i="9"/>
  <c r="EG52" i="9"/>
  <c r="CY50" i="9"/>
  <c r="BU94" i="9"/>
  <c r="BT94" i="9"/>
  <c r="EG91" i="9"/>
  <c r="CY89" i="9"/>
  <c r="DF134" i="9"/>
  <c r="DF120" i="9"/>
  <c r="FS25" i="9"/>
  <c r="CI34" i="9"/>
  <c r="ET29" i="9"/>
  <c r="FI27" i="9"/>
  <c r="CJ34" i="9"/>
  <c r="CM34" i="9" s="1"/>
  <c r="FA25" i="9"/>
  <c r="FS100" i="9"/>
  <c r="CI109" i="9"/>
  <c r="FA100" i="9"/>
  <c r="CJ109" i="9"/>
  <c r="CM109" i="9" s="1"/>
  <c r="FI102" i="9"/>
  <c r="ET104" i="9"/>
  <c r="DF29" i="9"/>
  <c r="DF32" i="9"/>
  <c r="DF143" i="9"/>
  <c r="DF72" i="9"/>
  <c r="DF112" i="9"/>
  <c r="BT151" i="9"/>
  <c r="BU151" i="9"/>
  <c r="EG148" i="9"/>
  <c r="CY146" i="9"/>
  <c r="BU69" i="9"/>
  <c r="BT69" i="9"/>
  <c r="EG66" i="9"/>
  <c r="CY64" i="9"/>
  <c r="BT24" i="9"/>
  <c r="EG21" i="9"/>
  <c r="BU24" i="9"/>
  <c r="CY19" i="9"/>
  <c r="BU122" i="9"/>
  <c r="BT122" i="9"/>
  <c r="EG119" i="9"/>
  <c r="CY117" i="9"/>
  <c r="FS111" i="9"/>
  <c r="FA111" i="9"/>
  <c r="ET115" i="9"/>
  <c r="CJ120" i="9"/>
  <c r="CM120" i="9" s="1"/>
  <c r="CI120" i="9"/>
  <c r="FI113" i="9"/>
  <c r="FS143" i="9"/>
  <c r="ET147" i="9"/>
  <c r="FI145" i="9"/>
  <c r="FA143" i="9"/>
  <c r="CI152" i="9"/>
  <c r="CJ152" i="9"/>
  <c r="CM152" i="9" s="1"/>
  <c r="DF124" i="9"/>
  <c r="BW117" i="9"/>
  <c r="DF24" i="9"/>
  <c r="DF129" i="9"/>
  <c r="DF14" i="9"/>
  <c r="DF25" i="9"/>
  <c r="BW67" i="9"/>
  <c r="BW147" i="9"/>
  <c r="DY32" i="8"/>
  <c r="BW112" i="9"/>
  <c r="BW41" i="9"/>
  <c r="DF71" i="9"/>
  <c r="DF65" i="9"/>
  <c r="DF19" i="9"/>
  <c r="BW137" i="9"/>
  <c r="BW138" i="9"/>
  <c r="DF35" i="9"/>
  <c r="CU35" i="8"/>
  <c r="CV35" i="8" s="1"/>
  <c r="DF50" i="9"/>
  <c r="DF80" i="9"/>
  <c r="DF139" i="9"/>
  <c r="BW73" i="9"/>
  <c r="DF42" i="9"/>
  <c r="BT162" i="9"/>
  <c r="BU162" i="9"/>
  <c r="EG159" i="9"/>
  <c r="CY157" i="9"/>
  <c r="BU37" i="9"/>
  <c r="BT37" i="9"/>
  <c r="EG34" i="9"/>
  <c r="CY32" i="9"/>
  <c r="BU155" i="9"/>
  <c r="BT155" i="9"/>
  <c r="EG152" i="9"/>
  <c r="CY150" i="9"/>
  <c r="BT79" i="9"/>
  <c r="BU79" i="9"/>
  <c r="EG76" i="9"/>
  <c r="CY74" i="9"/>
  <c r="BU117" i="9"/>
  <c r="BT117" i="9"/>
  <c r="EG114" i="9"/>
  <c r="CY112" i="9"/>
  <c r="BU61" i="9"/>
  <c r="BT61" i="9"/>
  <c r="EG58" i="9"/>
  <c r="CY56" i="9"/>
  <c r="BU154" i="9"/>
  <c r="BT154" i="9"/>
  <c r="EG151" i="9"/>
  <c r="CY149" i="9"/>
  <c r="BT119" i="9"/>
  <c r="BU119" i="9"/>
  <c r="EG116" i="9"/>
  <c r="CY114" i="9"/>
  <c r="BT120" i="9"/>
  <c r="BU120" i="9"/>
  <c r="EG117" i="9"/>
  <c r="CY115" i="9"/>
  <c r="BT56" i="9"/>
  <c r="BU56" i="9"/>
  <c r="EG53" i="9"/>
  <c r="CY51" i="9"/>
  <c r="BU107" i="9"/>
  <c r="BT107" i="9"/>
  <c r="EG104" i="9"/>
  <c r="CY102" i="9"/>
  <c r="BU43" i="9"/>
  <c r="BT43" i="9"/>
  <c r="EG40" i="9"/>
  <c r="CY38" i="9"/>
  <c r="BU118" i="9"/>
  <c r="BT118" i="9"/>
  <c r="EG115" i="9"/>
  <c r="CY113" i="9"/>
  <c r="BU54" i="9"/>
  <c r="BT54" i="9"/>
  <c r="EG51" i="9"/>
  <c r="CY49" i="9"/>
  <c r="BU113" i="9"/>
  <c r="BT113" i="9"/>
  <c r="EG110" i="9"/>
  <c r="CY108" i="9"/>
  <c r="BU49" i="9"/>
  <c r="BT49" i="9"/>
  <c r="EG46" i="9"/>
  <c r="CY44" i="9"/>
  <c r="BU90" i="9"/>
  <c r="BT90" i="9"/>
  <c r="EG87" i="9"/>
  <c r="CY85" i="9"/>
  <c r="BU26" i="9"/>
  <c r="BT26" i="9"/>
  <c r="EG23" i="9"/>
  <c r="CY21" i="9"/>
  <c r="DF94" i="9"/>
  <c r="BW94" i="9"/>
  <c r="DF125" i="9"/>
  <c r="DF22" i="9"/>
  <c r="BW140" i="9"/>
  <c r="BW142" i="9"/>
  <c r="BQ55" i="8"/>
  <c r="BQ18" i="8"/>
  <c r="BQ145" i="8"/>
  <c r="BQ130" i="8"/>
  <c r="BQ137" i="8"/>
  <c r="BQ118" i="8"/>
  <c r="BQ65" i="8"/>
  <c r="BQ50" i="8"/>
  <c r="BQ72" i="8"/>
  <c r="BQ75" i="8"/>
  <c r="BQ49" i="8"/>
  <c r="BQ99" i="8"/>
  <c r="BQ105" i="8"/>
  <c r="BQ59" i="8"/>
  <c r="BQ20" i="8"/>
  <c r="BQ19" i="8"/>
  <c r="BQ76" i="8"/>
  <c r="BQ35" i="8"/>
  <c r="BQ81" i="8"/>
  <c r="BQ139" i="8"/>
  <c r="BQ73" i="8"/>
  <c r="BQ115" i="8"/>
  <c r="BQ17" i="8"/>
  <c r="BQ94" i="8"/>
  <c r="BQ152" i="8"/>
  <c r="BQ154" i="8"/>
  <c r="BQ61" i="8"/>
  <c r="BQ111" i="8"/>
  <c r="BQ131" i="8"/>
  <c r="BQ53" i="8"/>
  <c r="BQ103" i="8"/>
  <c r="BQ126" i="8"/>
  <c r="BQ116" i="8"/>
  <c r="BQ31" i="8"/>
  <c r="BQ142" i="8"/>
  <c r="BQ121" i="8"/>
  <c r="BQ83" i="8"/>
  <c r="BQ100" i="8"/>
  <c r="BQ15" i="8"/>
  <c r="BQ46" i="8"/>
  <c r="BQ21" i="8"/>
  <c r="BQ71" i="8"/>
  <c r="BQ77" i="8"/>
  <c r="BQ127" i="8"/>
  <c r="BQ133" i="8"/>
  <c r="BQ40" i="8"/>
  <c r="BQ150" i="8"/>
  <c r="BQ60" i="8"/>
  <c r="BQ43" i="8"/>
  <c r="BQ80" i="8"/>
  <c r="BQ123" i="8"/>
  <c r="BQ136" i="8"/>
  <c r="BQ29" i="8"/>
  <c r="BQ66" i="8"/>
  <c r="BQ135" i="8"/>
  <c r="BQ42" i="8"/>
  <c r="BQ33" i="8"/>
  <c r="BQ140" i="8"/>
  <c r="BQ114" i="8"/>
  <c r="BQ88" i="8"/>
  <c r="BQ74" i="8"/>
  <c r="BQ16" i="8"/>
  <c r="BQ98" i="8"/>
  <c r="BQ151" i="8"/>
  <c r="BQ36" i="8"/>
  <c r="BQ149" i="8"/>
  <c r="BQ78" i="8"/>
  <c r="BQ112" i="8"/>
  <c r="BQ153" i="8"/>
  <c r="BQ125" i="8"/>
  <c r="BQ24" i="8"/>
  <c r="BQ70" i="8"/>
  <c r="BQ95" i="8"/>
  <c r="BQ51" i="8"/>
  <c r="BQ87" i="8"/>
  <c r="BQ67" i="8"/>
  <c r="BQ113" i="8"/>
  <c r="BQ85" i="8"/>
  <c r="BQ34" i="8"/>
  <c r="BQ48" i="8"/>
  <c r="BQ107" i="8"/>
  <c r="BQ89" i="8"/>
  <c r="BQ132" i="8"/>
  <c r="BQ147" i="8"/>
  <c r="BQ39" i="8"/>
  <c r="BQ109" i="8"/>
  <c r="BQ101" i="8"/>
  <c r="BQ23" i="8"/>
  <c r="BQ102" i="8"/>
  <c r="BQ128" i="8"/>
  <c r="BQ92" i="8"/>
  <c r="BQ14" i="8"/>
  <c r="BQ63" i="8"/>
  <c r="BQ38" i="8"/>
  <c r="BQ25" i="8"/>
  <c r="BQ68" i="8"/>
  <c r="BQ86" i="8"/>
  <c r="BQ45" i="8"/>
  <c r="BQ37" i="8"/>
  <c r="BQ122" i="8"/>
  <c r="BQ64" i="8"/>
  <c r="BQ28" i="8"/>
  <c r="BQ141" i="8"/>
  <c r="BQ58" i="8"/>
  <c r="BQ104" i="8"/>
  <c r="BQ96" i="8"/>
  <c r="BQ91" i="8"/>
  <c r="BQ52" i="8"/>
  <c r="BQ108" i="8"/>
  <c r="BQ30" i="8"/>
  <c r="BQ143" i="8"/>
  <c r="BQ62" i="8"/>
  <c r="BQ41" i="8"/>
  <c r="BQ148" i="8"/>
  <c r="BQ138" i="8"/>
  <c r="BQ119" i="8"/>
  <c r="BQ47" i="8"/>
  <c r="BQ106" i="8"/>
  <c r="BQ97" i="8"/>
  <c r="BQ117" i="8"/>
  <c r="BQ44" i="8"/>
  <c r="BQ82" i="8"/>
  <c r="BQ124" i="8"/>
  <c r="BQ57" i="8"/>
  <c r="BQ54" i="8"/>
  <c r="BQ110" i="8"/>
  <c r="BQ120" i="8"/>
  <c r="BQ134" i="8"/>
  <c r="BQ146" i="8"/>
  <c r="BQ56" i="8"/>
  <c r="BQ69" i="8"/>
  <c r="BQ129" i="8"/>
  <c r="BQ27" i="8"/>
  <c r="BQ22" i="8"/>
  <c r="BQ144" i="8"/>
  <c r="BQ93" i="8"/>
  <c r="BQ26" i="8"/>
  <c r="BQ32" i="8"/>
  <c r="BQ90" i="8"/>
  <c r="BQ79" i="8"/>
  <c r="BQ84" i="8"/>
  <c r="CI98" i="9"/>
  <c r="FS89" i="9"/>
  <c r="FI91" i="9"/>
  <c r="CJ98" i="9"/>
  <c r="CM98" i="9" s="1"/>
  <c r="FA89" i="9"/>
  <c r="ET93" i="9"/>
  <c r="FS117" i="9"/>
  <c r="ET121" i="9"/>
  <c r="FI119" i="9"/>
  <c r="CI126" i="9"/>
  <c r="FA117" i="9"/>
  <c r="CJ126" i="9"/>
  <c r="CM126" i="9" s="1"/>
  <c r="FI75" i="9"/>
  <c r="FS73" i="9"/>
  <c r="CI82" i="9"/>
  <c r="CJ82" i="9"/>
  <c r="CM82" i="9" s="1"/>
  <c r="FA73" i="9"/>
  <c r="ET77" i="9"/>
  <c r="FS149" i="9"/>
  <c r="FA149" i="9"/>
  <c r="FI151" i="9"/>
  <c r="ET153" i="9"/>
  <c r="CJ158" i="9"/>
  <c r="CM158" i="9" s="1"/>
  <c r="CI158" i="9"/>
  <c r="FS26" i="9"/>
  <c r="CJ35" i="9"/>
  <c r="CM35" i="9" s="1"/>
  <c r="FI28" i="9"/>
  <c r="CI35" i="9"/>
  <c r="FA26" i="9"/>
  <c r="ET30" i="9"/>
  <c r="FS54" i="9"/>
  <c r="ET58" i="9"/>
  <c r="FI56" i="9"/>
  <c r="FA54" i="9"/>
  <c r="CJ63" i="9"/>
  <c r="CM63" i="9" s="1"/>
  <c r="CI63" i="9"/>
  <c r="FS74" i="9"/>
  <c r="FI76" i="9"/>
  <c r="FA74" i="9"/>
  <c r="ET78" i="9"/>
  <c r="CJ83" i="9"/>
  <c r="CM83" i="9" s="1"/>
  <c r="CI83" i="9"/>
  <c r="FS91" i="9"/>
  <c r="CI100" i="9"/>
  <c r="FA91" i="9"/>
  <c r="CJ100" i="9"/>
  <c r="CM100" i="9" s="1"/>
  <c r="FI93" i="9"/>
  <c r="ET95" i="9"/>
  <c r="FS69" i="9"/>
  <c r="FA69" i="9"/>
  <c r="CJ78" i="9"/>
  <c r="CM78" i="9" s="1"/>
  <c r="CI78" i="9"/>
  <c r="FI71" i="9"/>
  <c r="ET73" i="9"/>
  <c r="FS36" i="9"/>
  <c r="FA36" i="9"/>
  <c r="CI45" i="9"/>
  <c r="FI38" i="9"/>
  <c r="ET40" i="9"/>
  <c r="CJ45" i="9"/>
  <c r="CM45" i="9" s="1"/>
  <c r="CJ85" i="9"/>
  <c r="CM85" i="9" s="1"/>
  <c r="FS76" i="9"/>
  <c r="ET80" i="9"/>
  <c r="FA76" i="9"/>
  <c r="CI85" i="9"/>
  <c r="FI78" i="9"/>
  <c r="FS65" i="9"/>
  <c r="CJ74" i="9"/>
  <c r="CM74" i="9" s="1"/>
  <c r="CI74" i="9"/>
  <c r="ET69" i="9"/>
  <c r="FI67" i="9"/>
  <c r="FA65" i="9"/>
  <c r="FS40" i="9"/>
  <c r="CJ49" i="9"/>
  <c r="CM49" i="9" s="1"/>
  <c r="FA40" i="9"/>
  <c r="CI49" i="9"/>
  <c r="FI42" i="9"/>
  <c r="ET44" i="9"/>
  <c r="CJ84" i="9"/>
  <c r="CM84" i="9" s="1"/>
  <c r="FI77" i="9"/>
  <c r="FS75" i="9"/>
  <c r="CI84" i="9"/>
  <c r="ET79" i="9"/>
  <c r="FA75" i="9"/>
  <c r="FS99" i="9"/>
  <c r="CJ108" i="9"/>
  <c r="CM108" i="9" s="1"/>
  <c r="FI101" i="9"/>
  <c r="FA99" i="9"/>
  <c r="CI108" i="9"/>
  <c r="ET103" i="9"/>
  <c r="FS46" i="9"/>
  <c r="FA46" i="9"/>
  <c r="CJ55" i="9"/>
  <c r="CM55" i="9" s="1"/>
  <c r="FI48" i="9"/>
  <c r="ET50" i="9"/>
  <c r="CI55" i="9"/>
  <c r="FS141" i="9"/>
  <c r="CJ150" i="9"/>
  <c r="CM150" i="9" s="1"/>
  <c r="FI143" i="9"/>
  <c r="FA141" i="9"/>
  <c r="ET145" i="9"/>
  <c r="CI150" i="9"/>
  <c r="ET126" i="9"/>
  <c r="FS122" i="9"/>
  <c r="CJ131" i="9"/>
  <c r="CM131" i="9" s="1"/>
  <c r="CI131" i="9"/>
  <c r="FA122" i="9"/>
  <c r="FI124" i="9"/>
  <c r="CG107" i="8"/>
  <c r="BW92" i="9"/>
  <c r="CG106" i="8"/>
  <c r="DF146" i="9"/>
  <c r="DF62" i="9"/>
  <c r="DF31" i="9"/>
  <c r="BW28" i="9"/>
  <c r="CG93" i="8"/>
  <c r="DF116" i="8"/>
  <c r="DH116" i="8" s="1"/>
  <c r="DF97" i="9"/>
  <c r="DF17" i="9"/>
  <c r="BU23" i="9"/>
  <c r="BT23" i="9"/>
  <c r="EG20" i="9"/>
  <c r="CY18" i="9"/>
  <c r="DF133" i="9"/>
  <c r="FS35" i="9"/>
  <c r="FA35" i="9"/>
  <c r="FI37" i="9"/>
  <c r="ET39" i="9"/>
  <c r="CI44" i="9"/>
  <c r="CJ44" i="9"/>
  <c r="CM44" i="9" s="1"/>
  <c r="FS108" i="9"/>
  <c r="CJ117" i="9"/>
  <c r="CM117" i="9" s="1"/>
  <c r="ET112" i="9"/>
  <c r="FA108" i="9"/>
  <c r="CI117" i="9"/>
  <c r="FI110" i="9"/>
  <c r="FS55" i="9"/>
  <c r="FI57" i="9"/>
  <c r="CJ64" i="9"/>
  <c r="CM64" i="9" s="1"/>
  <c r="CI64" i="9"/>
  <c r="FA55" i="9"/>
  <c r="ET59" i="9"/>
  <c r="FA131" i="9"/>
  <c r="FS131" i="9"/>
  <c r="CJ140" i="9"/>
  <c r="CM140" i="9" s="1"/>
  <c r="CI140" i="9"/>
  <c r="ET135" i="9"/>
  <c r="FI133" i="9"/>
  <c r="DF43" i="9"/>
  <c r="DF108" i="9"/>
  <c r="DF119" i="9"/>
  <c r="BW26" i="9"/>
  <c r="BU124" i="9"/>
  <c r="BT124" i="9"/>
  <c r="EG121" i="9"/>
  <c r="CY119" i="9"/>
  <c r="BU159" i="9"/>
  <c r="BT159" i="9"/>
  <c r="EG156" i="9"/>
  <c r="CY154" i="9"/>
  <c r="BT88" i="9"/>
  <c r="BU88" i="9"/>
  <c r="EG85" i="9"/>
  <c r="CY83" i="9"/>
  <c r="BU145" i="9"/>
  <c r="BT145" i="9"/>
  <c r="EG142" i="9"/>
  <c r="CY140" i="9"/>
  <c r="DF99" i="9"/>
  <c r="DF131" i="9"/>
  <c r="FS50" i="9"/>
  <c r="FA50" i="9"/>
  <c r="ET54" i="9"/>
  <c r="FI52" i="9"/>
  <c r="CI59" i="9"/>
  <c r="CJ59" i="9"/>
  <c r="CM59" i="9" s="1"/>
  <c r="FS146" i="9"/>
  <c r="CJ155" i="9"/>
  <c r="CM155" i="9" s="1"/>
  <c r="FA146" i="9"/>
  <c r="CI155" i="9"/>
  <c r="ET150" i="9"/>
  <c r="FI148" i="9"/>
  <c r="FS106" i="9"/>
  <c r="FI108" i="9"/>
  <c r="CI115" i="9"/>
  <c r="FA106" i="9"/>
  <c r="ET110" i="9"/>
  <c r="CJ115" i="9"/>
  <c r="CM115" i="9" s="1"/>
  <c r="FS110" i="9"/>
  <c r="FI112" i="9"/>
  <c r="FA110" i="9"/>
  <c r="ET114" i="9"/>
  <c r="CI119" i="9"/>
  <c r="CJ119" i="9"/>
  <c r="CM119" i="9" s="1"/>
  <c r="DF88" i="9"/>
  <c r="BW115" i="9"/>
  <c r="DF68" i="8"/>
  <c r="DH68" i="8" s="1"/>
  <c r="DF64" i="8"/>
  <c r="DH64" i="8" s="1"/>
  <c r="DF51" i="9"/>
  <c r="DF56" i="9"/>
  <c r="DF87" i="9"/>
  <c r="BW152" i="9"/>
  <c r="DF123" i="9"/>
  <c r="DF37" i="9"/>
  <c r="BW107" i="9"/>
  <c r="BW84" i="9"/>
  <c r="DF46" i="8"/>
  <c r="DH46" i="8" s="1"/>
  <c r="BU132" i="9"/>
  <c r="BT132" i="9"/>
  <c r="EG129" i="9"/>
  <c r="CY127" i="9"/>
  <c r="BU149" i="9"/>
  <c r="BT149" i="9"/>
  <c r="EG146" i="9"/>
  <c r="CY144" i="9"/>
  <c r="BU148" i="9"/>
  <c r="BT148" i="9"/>
  <c r="EG145" i="9"/>
  <c r="CY143" i="9"/>
  <c r="BU45" i="9"/>
  <c r="BT45" i="9"/>
  <c r="EG42" i="9"/>
  <c r="CY40" i="9"/>
  <c r="BU108" i="9"/>
  <c r="BT108" i="9"/>
  <c r="EG105" i="9"/>
  <c r="CY103" i="9"/>
  <c r="BU52" i="9"/>
  <c r="BT52" i="9"/>
  <c r="EG49" i="9"/>
  <c r="CY47" i="9"/>
  <c r="BU147" i="9"/>
  <c r="BT147" i="9"/>
  <c r="EG144" i="9"/>
  <c r="CY142" i="9"/>
  <c r="BU85" i="9"/>
  <c r="BT85" i="9"/>
  <c r="EG82" i="9"/>
  <c r="CY80" i="9"/>
  <c r="BT112" i="9"/>
  <c r="BU112" i="9"/>
  <c r="EG109" i="9"/>
  <c r="CY107" i="9"/>
  <c r="BT48" i="9"/>
  <c r="BU48" i="9"/>
  <c r="EG45" i="9"/>
  <c r="CY43" i="9"/>
  <c r="BU99" i="9"/>
  <c r="BT99" i="9"/>
  <c r="EG96" i="9"/>
  <c r="CY94" i="9"/>
  <c r="BU35" i="9"/>
  <c r="BT35" i="9"/>
  <c r="EG32" i="9"/>
  <c r="CY30" i="9"/>
  <c r="BU110" i="9"/>
  <c r="BT110" i="9"/>
  <c r="EG107" i="9"/>
  <c r="CY105" i="9"/>
  <c r="BU46" i="9"/>
  <c r="BT46" i="9"/>
  <c r="EG43" i="9"/>
  <c r="CY41" i="9"/>
  <c r="BU105" i="9"/>
  <c r="BT105" i="9"/>
  <c r="EG102" i="9"/>
  <c r="CY100" i="9"/>
  <c r="BU41" i="9"/>
  <c r="BT41" i="9"/>
  <c r="EG38" i="9"/>
  <c r="CY36" i="9"/>
  <c r="BU82" i="9"/>
  <c r="BT82" i="9"/>
  <c r="EG79" i="9"/>
  <c r="CY77" i="9"/>
  <c r="DF91" i="9"/>
  <c r="DF40" i="9"/>
  <c r="BW42" i="9"/>
  <c r="DF70" i="9"/>
  <c r="CU31" i="8"/>
  <c r="CV31" i="8" s="1"/>
  <c r="BW101" i="9"/>
  <c r="DF59" i="9"/>
  <c r="DF141" i="9"/>
  <c r="DF18" i="9"/>
  <c r="DF152" i="9"/>
  <c r="FH140" i="8"/>
  <c r="FH96" i="8"/>
  <c r="FH155" i="8"/>
  <c r="FH119" i="8"/>
  <c r="FH21" i="8"/>
  <c r="FH83" i="8"/>
  <c r="FH91" i="8"/>
  <c r="FH161" i="8"/>
  <c r="FH85" i="8"/>
  <c r="FH127" i="8"/>
  <c r="FH111" i="8"/>
  <c r="FH39" i="8"/>
  <c r="FH80" i="8"/>
  <c r="FH151" i="8"/>
  <c r="FH79" i="8"/>
  <c r="FH64" i="8"/>
  <c r="FH29" i="8"/>
  <c r="FH100" i="8"/>
  <c r="FH81" i="8"/>
  <c r="FH72" i="8"/>
  <c r="FH115" i="8"/>
  <c r="FH95" i="8"/>
  <c r="FH122" i="8"/>
  <c r="FH126" i="8"/>
  <c r="FH146" i="8"/>
  <c r="FH142" i="8"/>
  <c r="FH61" i="8"/>
  <c r="FH139" i="8"/>
  <c r="FH35" i="8"/>
  <c r="FH104" i="8"/>
  <c r="FH32" i="8"/>
  <c r="FH152" i="8"/>
  <c r="FH41" i="8"/>
  <c r="FH33" i="8"/>
  <c r="FH110" i="8"/>
  <c r="FH56" i="8"/>
  <c r="FH68" i="8"/>
  <c r="FH136" i="8"/>
  <c r="FH59" i="8"/>
  <c r="FH55" i="8"/>
  <c r="FH98" i="8"/>
  <c r="FH157" i="8"/>
  <c r="FH34" i="8"/>
  <c r="FH86" i="8"/>
  <c r="FH121" i="8"/>
  <c r="FH66" i="8"/>
  <c r="FH116" i="8"/>
  <c r="FH22" i="8"/>
  <c r="FH48" i="8"/>
  <c r="FH65" i="8"/>
  <c r="FH114" i="8"/>
  <c r="FH106" i="8"/>
  <c r="FH57" i="8"/>
  <c r="FH149" i="8"/>
  <c r="FH88" i="8"/>
  <c r="FH58" i="8"/>
  <c r="FH49" i="8"/>
  <c r="FH28" i="8"/>
  <c r="FH47" i="8"/>
  <c r="FH45" i="8"/>
  <c r="FH54" i="8"/>
  <c r="FH30" i="8"/>
  <c r="FH159" i="8"/>
  <c r="FH27" i="8"/>
  <c r="FH23" i="8"/>
  <c r="FH158" i="8"/>
  <c r="FH125" i="8"/>
  <c r="FH102" i="8"/>
  <c r="FH67" i="8"/>
  <c r="FH31" i="8"/>
  <c r="FH50" i="8"/>
  <c r="FH133" i="8"/>
  <c r="FH153" i="8"/>
  <c r="FH77" i="8"/>
  <c r="FH97" i="8"/>
  <c r="FH75" i="8"/>
  <c r="FH92" i="8"/>
  <c r="FH74" i="8"/>
  <c r="FH132" i="8"/>
  <c r="FH131" i="8"/>
  <c r="FH112" i="8"/>
  <c r="FH123" i="8"/>
  <c r="FH82" i="8"/>
  <c r="FH130" i="8"/>
  <c r="FH101" i="8"/>
  <c r="FH63" i="8"/>
  <c r="FH43" i="8"/>
  <c r="FH94" i="8"/>
  <c r="FH40" i="8"/>
  <c r="FH148" i="8"/>
  <c r="FH37" i="8"/>
  <c r="FH117" i="8"/>
  <c r="FH44" i="8"/>
  <c r="FH103" i="8"/>
  <c r="FH42" i="8"/>
  <c r="FH134" i="8"/>
  <c r="FH87" i="8"/>
  <c r="FH124" i="8"/>
  <c r="FH36" i="8"/>
  <c r="FH26" i="8"/>
  <c r="FH93" i="8"/>
  <c r="FH113" i="8"/>
  <c r="FH53" i="8"/>
  <c r="FH70" i="8"/>
  <c r="FH118" i="8"/>
  <c r="FH107" i="8"/>
  <c r="FH24" i="8"/>
  <c r="FH154" i="8"/>
  <c r="FH128" i="8"/>
  <c r="FH71" i="8"/>
  <c r="FH60" i="8"/>
  <c r="FH73" i="8"/>
  <c r="FH46" i="8"/>
  <c r="FH143" i="8"/>
  <c r="FH105" i="8"/>
  <c r="FH138" i="8"/>
  <c r="FH160" i="8"/>
  <c r="FH51" i="8"/>
  <c r="FH141" i="8"/>
  <c r="FH120" i="8"/>
  <c r="FH69" i="8"/>
  <c r="FH89" i="8"/>
  <c r="FH150" i="8"/>
  <c r="FH145" i="8"/>
  <c r="FH108" i="8"/>
  <c r="FH144" i="8"/>
  <c r="FH52" i="8"/>
  <c r="FH99" i="8"/>
  <c r="FH156" i="8"/>
  <c r="FH147" i="8"/>
  <c r="FH78" i="8"/>
  <c r="FH135" i="8"/>
  <c r="FH62" i="8"/>
  <c r="FH137" i="8"/>
  <c r="FH90" i="8"/>
  <c r="FH129" i="8"/>
  <c r="FH109" i="8"/>
  <c r="FH84" i="8"/>
  <c r="FH76" i="8"/>
  <c r="FH38" i="8"/>
  <c r="FH25" i="8"/>
  <c r="FS43" i="9"/>
  <c r="CI52" i="9"/>
  <c r="FI45" i="9"/>
  <c r="FA43" i="9"/>
  <c r="CJ52" i="9"/>
  <c r="CM52" i="9" s="1"/>
  <c r="ET47" i="9"/>
  <c r="FS150" i="9"/>
  <c r="FA150" i="9"/>
  <c r="CJ159" i="9"/>
  <c r="CM159" i="9" s="1"/>
  <c r="ET154" i="9"/>
  <c r="CI159" i="9"/>
  <c r="FI152" i="9"/>
  <c r="FS17" i="9"/>
  <c r="FI19" i="9"/>
  <c r="FA17" i="9"/>
  <c r="CJ26" i="9"/>
  <c r="CM26" i="9" s="1"/>
  <c r="ET21" i="9"/>
  <c r="CI26" i="9"/>
  <c r="FS93" i="9"/>
  <c r="ET97" i="9"/>
  <c r="CJ102" i="9"/>
  <c r="CM102" i="9" s="1"/>
  <c r="CI102" i="9"/>
  <c r="FA93" i="9"/>
  <c r="FI95" i="9"/>
  <c r="FS136" i="9"/>
  <c r="CJ145" i="9"/>
  <c r="CM145" i="9" s="1"/>
  <c r="FA136" i="9"/>
  <c r="FI138" i="9"/>
  <c r="ET140" i="9"/>
  <c r="CI145" i="9"/>
  <c r="CJ92" i="9"/>
  <c r="CM92" i="9" s="1"/>
  <c r="FI85" i="9"/>
  <c r="FS83" i="9"/>
  <c r="CI92" i="9"/>
  <c r="FA83" i="9"/>
  <c r="ET87" i="9"/>
  <c r="ET132" i="9"/>
  <c r="FA128" i="9"/>
  <c r="CI137" i="9"/>
  <c r="FI130" i="9"/>
  <c r="FS128" i="9"/>
  <c r="CJ137" i="9"/>
  <c r="CM137" i="9" s="1"/>
  <c r="CI113" i="9"/>
  <c r="FS104" i="9"/>
  <c r="FA104" i="9"/>
  <c r="ET108" i="9"/>
  <c r="CJ113" i="9"/>
  <c r="CM113" i="9" s="1"/>
  <c r="FI106" i="9"/>
  <c r="FS29" i="9"/>
  <c r="ET33" i="9"/>
  <c r="CI38" i="9"/>
  <c r="FA29" i="9"/>
  <c r="FI31" i="9"/>
  <c r="CJ38" i="9"/>
  <c r="CM38" i="9" s="1"/>
  <c r="FS134" i="9"/>
  <c r="ET138" i="9"/>
  <c r="CJ143" i="9"/>
  <c r="CM143" i="9" s="1"/>
  <c r="FI136" i="9"/>
  <c r="FA134" i="9"/>
  <c r="CI143" i="9"/>
  <c r="FS130" i="9"/>
  <c r="FA130" i="9"/>
  <c r="ET134" i="9"/>
  <c r="CJ139" i="9"/>
  <c r="CM139" i="9" s="1"/>
  <c r="CI139" i="9"/>
  <c r="FI132" i="9"/>
  <c r="FS153" i="9"/>
  <c r="CJ162" i="9"/>
  <c r="CM162" i="9" s="1"/>
  <c r="ET157" i="9"/>
  <c r="FA153" i="9"/>
  <c r="FI155" i="9"/>
  <c r="CI162" i="9"/>
  <c r="FS63" i="9"/>
  <c r="CI72" i="9"/>
  <c r="ET67" i="9"/>
  <c r="FI65" i="9"/>
  <c r="CJ72" i="9"/>
  <c r="CM72" i="9" s="1"/>
  <c r="FA63" i="9"/>
  <c r="FS16" i="9"/>
  <c r="FA16" i="9"/>
  <c r="ET20" i="9"/>
  <c r="CJ25" i="9"/>
  <c r="CM25" i="9" s="1"/>
  <c r="FI18" i="9"/>
  <c r="CI25" i="9"/>
  <c r="FS57" i="9"/>
  <c r="ET61" i="9"/>
  <c r="FI59" i="9"/>
  <c r="CJ66" i="9"/>
  <c r="CM66" i="9" s="1"/>
  <c r="FA57" i="9"/>
  <c r="CI66" i="9"/>
  <c r="FS95" i="9"/>
  <c r="CJ104" i="9"/>
  <c r="CM104" i="9" s="1"/>
  <c r="FA95" i="9"/>
  <c r="ET99" i="9"/>
  <c r="CI104" i="9"/>
  <c r="FI97" i="9"/>
  <c r="FS71" i="9"/>
  <c r="ET75" i="9"/>
  <c r="FI73" i="9"/>
  <c r="CI80" i="9"/>
  <c r="CJ80" i="9"/>
  <c r="CM80" i="9" s="1"/>
  <c r="FA71" i="9"/>
  <c r="FS82" i="9"/>
  <c r="ET86" i="9"/>
  <c r="CI91" i="9"/>
  <c r="FI84" i="9"/>
  <c r="FA82" i="9"/>
  <c r="CJ91" i="9"/>
  <c r="CM91" i="9" s="1"/>
  <c r="BW157" i="9"/>
  <c r="BW40" i="9"/>
  <c r="DF57" i="9"/>
  <c r="DF107" i="9"/>
  <c r="CG97" i="8"/>
  <c r="DF118" i="8"/>
  <c r="DH118" i="8" s="1"/>
  <c r="DF16" i="9"/>
  <c r="DF44" i="9"/>
  <c r="BT103" i="9"/>
  <c r="BU103" i="9"/>
  <c r="EG100" i="9"/>
  <c r="CY98" i="9"/>
  <c r="BU89" i="9"/>
  <c r="BT89" i="9"/>
  <c r="EG86" i="9"/>
  <c r="CY84" i="9"/>
  <c r="CJ95" i="9"/>
  <c r="CM95" i="9" s="1"/>
  <c r="FI88" i="9"/>
  <c r="FS86" i="9"/>
  <c r="FA86" i="9"/>
  <c r="CI95" i="9"/>
  <c r="ET90" i="9"/>
  <c r="BW141" i="9"/>
  <c r="DF58" i="9"/>
  <c r="DF149" i="9"/>
  <c r="BW154" i="9"/>
  <c r="DF34" i="9"/>
  <c r="DF90" i="8"/>
  <c r="DH90" i="8" s="1"/>
  <c r="DF120" i="8"/>
  <c r="DH120" i="8" s="1"/>
  <c r="DF106" i="8"/>
  <c r="DH106" i="8" s="1"/>
  <c r="BW32" i="9"/>
  <c r="BW98" i="9"/>
  <c r="BW83" i="9"/>
  <c r="DF140" i="9"/>
  <c r="DF115" i="9"/>
  <c r="DF103" i="9"/>
  <c r="DF82" i="9"/>
  <c r="BW53" i="9"/>
  <c r="CU32" i="8"/>
  <c r="CV32" i="8" s="1"/>
  <c r="BW149" i="9"/>
  <c r="DF67" i="9"/>
  <c r="DF53" i="9"/>
  <c r="DF86" i="9"/>
  <c r="BU101" i="9"/>
  <c r="BT101" i="9"/>
  <c r="EG98" i="9"/>
  <c r="CY96" i="9"/>
  <c r="BT127" i="9"/>
  <c r="BU127" i="9"/>
  <c r="EG124" i="9"/>
  <c r="CY122" i="9"/>
  <c r="BT143" i="9"/>
  <c r="BU143" i="9"/>
  <c r="EG140" i="9"/>
  <c r="CY138" i="9"/>
  <c r="BU36" i="9"/>
  <c r="BT36" i="9"/>
  <c r="EG33" i="9"/>
  <c r="CY31" i="9"/>
  <c r="BT87" i="9"/>
  <c r="BU87" i="9"/>
  <c r="EG84" i="9"/>
  <c r="CY82" i="9"/>
  <c r="BT31" i="9"/>
  <c r="BU31" i="9"/>
  <c r="EG28" i="9"/>
  <c r="CY26" i="9"/>
  <c r="BT111" i="9"/>
  <c r="BU111" i="9"/>
  <c r="EG108" i="9"/>
  <c r="CY106" i="9"/>
  <c r="BU76" i="9"/>
  <c r="BT76" i="9"/>
  <c r="EG73" i="9"/>
  <c r="CY71" i="9"/>
  <c r="BT104" i="9"/>
  <c r="BU104" i="9"/>
  <c r="EG101" i="9"/>
  <c r="CY99" i="9"/>
  <c r="BT40" i="9"/>
  <c r="BU40" i="9"/>
  <c r="EG37" i="9"/>
  <c r="CY35" i="9"/>
  <c r="BU91" i="9"/>
  <c r="BT91" i="9"/>
  <c r="EG88" i="9"/>
  <c r="CY86" i="9"/>
  <c r="BU27" i="9"/>
  <c r="BT27" i="9"/>
  <c r="EG24" i="9"/>
  <c r="CY22" i="9"/>
  <c r="BU102" i="9"/>
  <c r="BT102" i="9"/>
  <c r="EG99" i="9"/>
  <c r="CY97" i="9"/>
  <c r="BU38" i="9"/>
  <c r="BT38" i="9"/>
  <c r="EG35" i="9"/>
  <c r="CY33" i="9"/>
  <c r="BU97" i="9"/>
  <c r="BT97" i="9"/>
  <c r="EG94" i="9"/>
  <c r="CY92" i="9"/>
  <c r="BU33" i="9"/>
  <c r="BT33" i="9"/>
  <c r="EG30" i="9"/>
  <c r="CY28" i="9"/>
  <c r="BU74" i="9"/>
  <c r="BT74" i="9"/>
  <c r="EG71" i="9"/>
  <c r="CY69" i="9"/>
  <c r="DF20" i="9"/>
  <c r="DF153" i="9"/>
  <c r="CI112" i="9"/>
  <c r="CJ112" i="9"/>
  <c r="CM112" i="9" s="1"/>
  <c r="FS103" i="9"/>
  <c r="ET107" i="9"/>
  <c r="FA103" i="9"/>
  <c r="FI105" i="9"/>
  <c r="FA79" i="9"/>
  <c r="CI88" i="9"/>
  <c r="FI81" i="9"/>
  <c r="ET83" i="9"/>
  <c r="FS79" i="9"/>
  <c r="CJ88" i="9"/>
  <c r="CM88" i="9" s="1"/>
  <c r="FS154" i="9"/>
  <c r="FI156" i="9"/>
  <c r="ET158" i="9"/>
  <c r="CI163" i="9"/>
  <c r="CJ163" i="9"/>
  <c r="CM163" i="9" s="1"/>
  <c r="FA154" i="9"/>
  <c r="FS51" i="9"/>
  <c r="CJ60" i="9"/>
  <c r="CM60" i="9" s="1"/>
  <c r="FA51" i="9"/>
  <c r="FI53" i="9"/>
  <c r="CI60" i="9"/>
  <c r="ET55" i="9"/>
  <c r="FS138" i="9"/>
  <c r="ET142" i="9"/>
  <c r="FI140" i="9"/>
  <c r="CJ147" i="9"/>
  <c r="CM147" i="9" s="1"/>
  <c r="CI147" i="9"/>
  <c r="FA138" i="9"/>
  <c r="FS152" i="9"/>
  <c r="FI154" i="9"/>
  <c r="FA152" i="9"/>
  <c r="ET156" i="9"/>
  <c r="CI161" i="9"/>
  <c r="CJ161" i="9"/>
  <c r="CM161" i="9" s="1"/>
  <c r="FS14" i="9"/>
  <c r="ET18" i="9"/>
  <c r="FI16" i="9"/>
  <c r="CI23" i="9"/>
  <c r="FA14" i="9"/>
  <c r="CJ23" i="9"/>
  <c r="CM23" i="9" s="1"/>
  <c r="FA135" i="9"/>
  <c r="FS135" i="9"/>
  <c r="ET139" i="9"/>
  <c r="CJ144" i="9"/>
  <c r="CM144" i="9" s="1"/>
  <c r="CI144" i="9"/>
  <c r="FI137" i="9"/>
  <c r="FS27" i="9"/>
  <c r="FI29" i="9"/>
  <c r="FA27" i="9"/>
  <c r="CI36" i="9"/>
  <c r="ET31" i="9"/>
  <c r="CJ36" i="9"/>
  <c r="CM36" i="9" s="1"/>
  <c r="FS70" i="9"/>
  <c r="CJ79" i="9"/>
  <c r="CM79" i="9" s="1"/>
  <c r="CI79" i="9"/>
  <c r="ET74" i="9"/>
  <c r="FA70" i="9"/>
  <c r="FI72" i="9"/>
  <c r="FS114" i="9"/>
  <c r="FA114" i="9"/>
  <c r="FI116" i="9"/>
  <c r="ET118" i="9"/>
  <c r="CJ123" i="9"/>
  <c r="CM123" i="9" s="1"/>
  <c r="CI123" i="9"/>
  <c r="CI141" i="9"/>
  <c r="CJ141" i="9"/>
  <c r="CM141" i="9" s="1"/>
  <c r="FA132" i="9"/>
  <c r="ET136" i="9"/>
  <c r="FS132" i="9"/>
  <c r="FI134" i="9"/>
  <c r="CI156" i="9"/>
  <c r="FA147" i="9"/>
  <c r="FI149" i="9"/>
  <c r="CJ156" i="9"/>
  <c r="CM156" i="9" s="1"/>
  <c r="ET151" i="9"/>
  <c r="FS147" i="9"/>
  <c r="FS151" i="9"/>
  <c r="ET155" i="9"/>
  <c r="FI153" i="9"/>
  <c r="FA151" i="9"/>
  <c r="CJ160" i="9"/>
  <c r="CM160" i="9" s="1"/>
  <c r="CI160" i="9"/>
  <c r="FS45" i="9"/>
  <c r="FI47" i="9"/>
  <c r="FA45" i="9"/>
  <c r="CJ54" i="9"/>
  <c r="CM54" i="9" s="1"/>
  <c r="CI54" i="9"/>
  <c r="ET49" i="9"/>
  <c r="CJ125" i="9"/>
  <c r="CM125" i="9" s="1"/>
  <c r="ET120" i="9"/>
  <c r="FA116" i="9"/>
  <c r="FS116" i="9"/>
  <c r="FI118" i="9"/>
  <c r="CI125" i="9"/>
  <c r="FS78" i="9"/>
  <c r="CI87" i="9"/>
  <c r="FA78" i="9"/>
  <c r="FI80" i="9"/>
  <c r="ET82" i="9"/>
  <c r="CJ87" i="9"/>
  <c r="CM87" i="9" s="1"/>
  <c r="CG60" i="8"/>
  <c r="BW133" i="9"/>
  <c r="CG105" i="8"/>
  <c r="DF46" i="9"/>
  <c r="DF122" i="9"/>
  <c r="BW71" i="9"/>
  <c r="DF116" i="9"/>
  <c r="DF27" i="9"/>
  <c r="DF45" i="9"/>
  <c r="DF137" i="9"/>
  <c r="DF54" i="9"/>
  <c r="CR36" i="8"/>
  <c r="DC31" i="8" l="1"/>
  <c r="DQ21" i="8"/>
  <c r="DS21" i="8" s="1"/>
  <c r="DQ263" i="8"/>
  <c r="DS263" i="8" s="1"/>
  <c r="DQ20" i="8"/>
  <c r="DS20" i="8" s="1"/>
  <c r="DQ262" i="8"/>
  <c r="DS262" i="8" s="1"/>
  <c r="DQ25" i="8"/>
  <c r="DS25" i="8" s="1"/>
  <c r="DQ264" i="8"/>
  <c r="DT264" i="8" s="1"/>
  <c r="DQ266" i="8"/>
  <c r="DT266" i="8" s="1"/>
  <c r="DQ267" i="8"/>
  <c r="DS267" i="8" s="1"/>
  <c r="DQ259" i="8"/>
  <c r="DT259" i="8" s="1"/>
  <c r="DQ265" i="8"/>
  <c r="DS265" i="8" s="1"/>
  <c r="DQ261" i="8"/>
  <c r="DT261" i="8" s="1"/>
  <c r="DQ17" i="8"/>
  <c r="DS17" i="8" s="1"/>
  <c r="DQ22" i="8"/>
  <c r="DS22" i="8" s="1"/>
  <c r="DQ24" i="8"/>
  <c r="DT24" i="8" s="1"/>
  <c r="DQ18" i="8"/>
  <c r="DS18" i="8" s="1"/>
  <c r="DQ260" i="8"/>
  <c r="DS260" i="8" s="1"/>
  <c r="DG31" i="8"/>
  <c r="DI31" i="8" s="1"/>
  <c r="DJ31" i="8" s="1"/>
  <c r="EA19" i="8" s="1"/>
  <c r="EC19" i="8" s="1"/>
  <c r="DC32" i="8"/>
  <c r="DT19" i="8"/>
  <c r="EI17" i="8" s="1"/>
  <c r="EL17" i="8" s="1"/>
  <c r="DY29" i="8"/>
  <c r="BY112" i="9"/>
  <c r="CT102" i="9" s="1"/>
  <c r="BY64" i="9"/>
  <c r="CT54" i="9" s="1"/>
  <c r="BY95" i="9"/>
  <c r="CT85" i="9" s="1"/>
  <c r="BY136" i="9"/>
  <c r="CT126" i="9" s="1"/>
  <c r="BY39" i="9"/>
  <c r="CT29" i="9" s="1"/>
  <c r="BY103" i="9"/>
  <c r="CT93" i="9" s="1"/>
  <c r="BY36" i="9"/>
  <c r="CT26" i="9" s="1"/>
  <c r="BY27" i="9"/>
  <c r="CT17" i="9" s="1"/>
  <c r="BY33" i="9"/>
  <c r="CT23" i="9" s="1"/>
  <c r="BY80" i="9"/>
  <c r="CT70" i="9" s="1"/>
  <c r="BY146" i="9"/>
  <c r="CT136" i="9" s="1"/>
  <c r="BY68" i="9"/>
  <c r="CT58" i="9" s="1"/>
  <c r="BY58" i="9"/>
  <c r="CT48" i="9" s="1"/>
  <c r="BY44" i="9"/>
  <c r="CT34" i="9" s="1"/>
  <c r="BY131" i="9"/>
  <c r="CT121" i="9" s="1"/>
  <c r="BY134" i="9"/>
  <c r="CT124" i="9" s="1"/>
  <c r="BY47" i="9"/>
  <c r="CT37" i="9" s="1"/>
  <c r="BY97" i="9"/>
  <c r="CT87" i="9" s="1"/>
  <c r="BY54" i="9"/>
  <c r="CT44" i="9" s="1"/>
  <c r="BY61" i="9"/>
  <c r="CT51" i="9" s="1"/>
  <c r="BY163" i="9"/>
  <c r="CT153" i="9" s="1"/>
  <c r="BY128" i="9"/>
  <c r="CT118" i="9" s="1"/>
  <c r="BY156" i="9"/>
  <c r="CT146" i="9" s="1"/>
  <c r="BY135" i="9"/>
  <c r="CT125" i="9" s="1"/>
  <c r="BY75" i="9"/>
  <c r="CT65" i="9" s="1"/>
  <c r="BY96" i="9"/>
  <c r="CT86" i="9" s="1"/>
  <c r="BY102" i="9"/>
  <c r="CT92" i="9" s="1"/>
  <c r="BY49" i="9"/>
  <c r="CT39" i="9" s="1"/>
  <c r="BY38" i="9"/>
  <c r="CT28" i="9" s="1"/>
  <c r="BY69" i="9"/>
  <c r="CT59" i="9" s="1"/>
  <c r="BY60" i="9"/>
  <c r="CT50" i="9" s="1"/>
  <c r="BY153" i="9"/>
  <c r="CT143" i="9" s="1"/>
  <c r="BY74" i="9"/>
  <c r="CT64" i="9" s="1"/>
  <c r="BY91" i="9"/>
  <c r="CT81" i="9" s="1"/>
  <c r="BY48" i="9"/>
  <c r="CT38" i="9" s="1"/>
  <c r="BY94" i="9"/>
  <c r="CT84" i="9" s="1"/>
  <c r="BY124" i="9"/>
  <c r="CT114" i="9" s="1"/>
  <c r="BY159" i="9"/>
  <c r="CT149" i="9" s="1"/>
  <c r="BY90" i="9"/>
  <c r="CT80" i="9" s="1"/>
  <c r="BY113" i="9"/>
  <c r="CT103" i="9" s="1"/>
  <c r="BY118" i="9"/>
  <c r="CT108" i="9" s="1"/>
  <c r="BY117" i="9"/>
  <c r="CT107" i="9" s="1"/>
  <c r="BY155" i="9"/>
  <c r="CT145" i="9" s="1"/>
  <c r="BY24" i="9"/>
  <c r="CT14" i="9" s="1"/>
  <c r="BY72" i="9"/>
  <c r="CT62" i="9" s="1"/>
  <c r="DY108" i="8"/>
  <c r="EA17" i="8"/>
  <c r="DY17" i="8"/>
  <c r="CU36" i="8"/>
  <c r="CV36" i="8" s="1"/>
  <c r="DQ26" i="8" s="1"/>
  <c r="CR37" i="8"/>
  <c r="FB70" i="9"/>
  <c r="FC70" i="9" s="1"/>
  <c r="EU74" i="9"/>
  <c r="EW74" i="9" s="1"/>
  <c r="EP69" i="9"/>
  <c r="EP54" i="9"/>
  <c r="FB55" i="9"/>
  <c r="FC55" i="9" s="1"/>
  <c r="EU59" i="9"/>
  <c r="EW59" i="9" s="1"/>
  <c r="EU77" i="9"/>
  <c r="EW77" i="9" s="1"/>
  <c r="FB73" i="9"/>
  <c r="FC73" i="9" s="1"/>
  <c r="EP72" i="9"/>
  <c r="EP132" i="9"/>
  <c r="FB133" i="9"/>
  <c r="FC133" i="9" s="1"/>
  <c r="EU137" i="9"/>
  <c r="EW137" i="9" s="1"/>
  <c r="DY86" i="8"/>
  <c r="EP100" i="9"/>
  <c r="EU105" i="9"/>
  <c r="EW105" i="9" s="1"/>
  <c r="FB101" i="9"/>
  <c r="FC101" i="9" s="1"/>
  <c r="BY92" i="9"/>
  <c r="CT82" i="9" s="1"/>
  <c r="EP80" i="9"/>
  <c r="EU85" i="9"/>
  <c r="EW85" i="9" s="1"/>
  <c r="FB81" i="9"/>
  <c r="FC81" i="9" s="1"/>
  <c r="EP111" i="9"/>
  <c r="FB112" i="9"/>
  <c r="FC112" i="9" s="1"/>
  <c r="EU116" i="9"/>
  <c r="EW116" i="9" s="1"/>
  <c r="EU62" i="9"/>
  <c r="EW62" i="9" s="1"/>
  <c r="EP57" i="9"/>
  <c r="FB58" i="9"/>
  <c r="FC58" i="9" s="1"/>
  <c r="FB116" i="9"/>
  <c r="FC116" i="9" s="1"/>
  <c r="EU120" i="9"/>
  <c r="EW120" i="9" s="1"/>
  <c r="EP115" i="9"/>
  <c r="FB14" i="9"/>
  <c r="FC14" i="9" s="1"/>
  <c r="EU18" i="9"/>
  <c r="EW18" i="9" s="1"/>
  <c r="EP13" i="9"/>
  <c r="EU158" i="9"/>
  <c r="EW158" i="9" s="1"/>
  <c r="FB154" i="9"/>
  <c r="FC154" i="9" s="1"/>
  <c r="EP153" i="9"/>
  <c r="EU83" i="9"/>
  <c r="EW83" i="9" s="1"/>
  <c r="FB79" i="9"/>
  <c r="FC79" i="9" s="1"/>
  <c r="EP78" i="9"/>
  <c r="BY40" i="9"/>
  <c r="CT30" i="9" s="1"/>
  <c r="BY31" i="9"/>
  <c r="CT21" i="9" s="1"/>
  <c r="BY127" i="9"/>
  <c r="CT117" i="9" s="1"/>
  <c r="EU140" i="9"/>
  <c r="EW140" i="9" s="1"/>
  <c r="FB136" i="9"/>
  <c r="FC136" i="9" s="1"/>
  <c r="EP135" i="9"/>
  <c r="EP92" i="9"/>
  <c r="FB93" i="9"/>
  <c r="FC93" i="9" s="1"/>
  <c r="EU97" i="9"/>
  <c r="EW97" i="9" s="1"/>
  <c r="BY41" i="9"/>
  <c r="CT31" i="9" s="1"/>
  <c r="BY46" i="9"/>
  <c r="CT36" i="9" s="1"/>
  <c r="BY35" i="9"/>
  <c r="CT25" i="9" s="1"/>
  <c r="BY85" i="9"/>
  <c r="CT75" i="9" s="1"/>
  <c r="BY52" i="9"/>
  <c r="CT42" i="9" s="1"/>
  <c r="BY45" i="9"/>
  <c r="CT35" i="9" s="1"/>
  <c r="BY149" i="9"/>
  <c r="CT139" i="9" s="1"/>
  <c r="BY23" i="9"/>
  <c r="CT13" i="9" s="1"/>
  <c r="FB141" i="9"/>
  <c r="FC141" i="9" s="1"/>
  <c r="EU145" i="9"/>
  <c r="EW145" i="9" s="1"/>
  <c r="EP140" i="9"/>
  <c r="BY120" i="9"/>
  <c r="CT110" i="9" s="1"/>
  <c r="BY162" i="9"/>
  <c r="CT152" i="9" s="1"/>
  <c r="FB19" i="9"/>
  <c r="FC19" i="9" s="1"/>
  <c r="EP18" i="9"/>
  <c r="EU23" i="9"/>
  <c r="EW23" i="9" s="1"/>
  <c r="DY51" i="8"/>
  <c r="DY90" i="8"/>
  <c r="DY50" i="8"/>
  <c r="DY76" i="8"/>
  <c r="BY98" i="9"/>
  <c r="CT88" i="9" s="1"/>
  <c r="BY121" i="9"/>
  <c r="CT111" i="9" s="1"/>
  <c r="BY126" i="9"/>
  <c r="CT116" i="9" s="1"/>
  <c r="BY115" i="9"/>
  <c r="CT105" i="9" s="1"/>
  <c r="BY161" i="9"/>
  <c r="CT151" i="9" s="1"/>
  <c r="BY84" i="9"/>
  <c r="CT74" i="9" s="1"/>
  <c r="FB120" i="9"/>
  <c r="FC120" i="9" s="1"/>
  <c r="EP119" i="9"/>
  <c r="EU124" i="9"/>
  <c r="EW124" i="9" s="1"/>
  <c r="BY86" i="9"/>
  <c r="CT76" i="9" s="1"/>
  <c r="BY29" i="9"/>
  <c r="CT19" i="9" s="1"/>
  <c r="EU133" i="9"/>
  <c r="EW133" i="9" s="1"/>
  <c r="EP128" i="9"/>
  <c r="FB129" i="9"/>
  <c r="FC129" i="9" s="1"/>
  <c r="FB32" i="9"/>
  <c r="FC32" i="9" s="1"/>
  <c r="EP31" i="9"/>
  <c r="EU36" i="9"/>
  <c r="EW36" i="9" s="1"/>
  <c r="EU64" i="9"/>
  <c r="EW64" i="9" s="1"/>
  <c r="EP59" i="9"/>
  <c r="FB60" i="9"/>
  <c r="FC60" i="9" s="1"/>
  <c r="BY66" i="9"/>
  <c r="CT56" i="9" s="1"/>
  <c r="EP40" i="9"/>
  <c r="EU45" i="9"/>
  <c r="EW45" i="9" s="1"/>
  <c r="FB41" i="9"/>
  <c r="FC41" i="9" s="1"/>
  <c r="EU60" i="9"/>
  <c r="EW60" i="9" s="1"/>
  <c r="FB56" i="9"/>
  <c r="FC56" i="9" s="1"/>
  <c r="EP55" i="9"/>
  <c r="FB21" i="9"/>
  <c r="FC21" i="9" s="1"/>
  <c r="EP20" i="9"/>
  <c r="EU25" i="9"/>
  <c r="EW25" i="9" s="1"/>
  <c r="BY114" i="9"/>
  <c r="CT104" i="9" s="1"/>
  <c r="BY142" i="9"/>
  <c r="CT132" i="9" s="1"/>
  <c r="BY30" i="9"/>
  <c r="CT20" i="9" s="1"/>
  <c r="BY138" i="9"/>
  <c r="CT128" i="9" s="1"/>
  <c r="EP22" i="9"/>
  <c r="FB23" i="9"/>
  <c r="FC23" i="9" s="1"/>
  <c r="EU27" i="9"/>
  <c r="EW27" i="9" s="1"/>
  <c r="EP127" i="9"/>
  <c r="EU132" i="9"/>
  <c r="EW132" i="9" s="1"/>
  <c r="FB128" i="9"/>
  <c r="FC128" i="9" s="1"/>
  <c r="DY101" i="8"/>
  <c r="BY123" i="9"/>
  <c r="CT113" i="9" s="1"/>
  <c r="DY62" i="8"/>
  <c r="FB135" i="9"/>
  <c r="FC135" i="9" s="1"/>
  <c r="EP134" i="9"/>
  <c r="EU139" i="9"/>
  <c r="EW139" i="9" s="1"/>
  <c r="FB51" i="9"/>
  <c r="FC51" i="9" s="1"/>
  <c r="EP50" i="9"/>
  <c r="EU55" i="9"/>
  <c r="EW55" i="9" s="1"/>
  <c r="BY76" i="9"/>
  <c r="CT66" i="9" s="1"/>
  <c r="EP49" i="9"/>
  <c r="EU54" i="9"/>
  <c r="EW54" i="9" s="1"/>
  <c r="FB50" i="9"/>
  <c r="FC50" i="9" s="1"/>
  <c r="BY145" i="9"/>
  <c r="CT135" i="9" s="1"/>
  <c r="EP130" i="9"/>
  <c r="EU135" i="9"/>
  <c r="EW135" i="9" s="1"/>
  <c r="FB131" i="9"/>
  <c r="FC131" i="9" s="1"/>
  <c r="EU69" i="9"/>
  <c r="EW69" i="9" s="1"/>
  <c r="FB65" i="9"/>
  <c r="FC65" i="9" s="1"/>
  <c r="EP64" i="9"/>
  <c r="BY107" i="9"/>
  <c r="CT97" i="9" s="1"/>
  <c r="BY154" i="9"/>
  <c r="CT144" i="9" s="1"/>
  <c r="FB143" i="9"/>
  <c r="FC143" i="9" s="1"/>
  <c r="EP142" i="9"/>
  <c r="EU147" i="9"/>
  <c r="EW147" i="9" s="1"/>
  <c r="BY122" i="9"/>
  <c r="CT112" i="9" s="1"/>
  <c r="EP24" i="9"/>
  <c r="FB25" i="9"/>
  <c r="FC25" i="9" s="1"/>
  <c r="EU29" i="9"/>
  <c r="EW29" i="9" s="1"/>
  <c r="BY55" i="9"/>
  <c r="CT45" i="9" s="1"/>
  <c r="EU48" i="9"/>
  <c r="EW48" i="9" s="1"/>
  <c r="FB44" i="9"/>
  <c r="FC44" i="9" s="1"/>
  <c r="EP43" i="9"/>
  <c r="EP29" i="9"/>
  <c r="FB30" i="9"/>
  <c r="FC30" i="9" s="1"/>
  <c r="EU34" i="9"/>
  <c r="EW34" i="9" s="1"/>
  <c r="EU119" i="9"/>
  <c r="EW119" i="9" s="1"/>
  <c r="FB115" i="9"/>
  <c r="FC115" i="9" s="1"/>
  <c r="EP114" i="9"/>
  <c r="EP79" i="9"/>
  <c r="FB80" i="9"/>
  <c r="FC80" i="9" s="1"/>
  <c r="EU84" i="9"/>
  <c r="EW84" i="9" s="1"/>
  <c r="EP136" i="9"/>
  <c r="EU141" i="9"/>
  <c r="EW141" i="9" s="1"/>
  <c r="FB137" i="9"/>
  <c r="FC137" i="9" s="1"/>
  <c r="DY115" i="8"/>
  <c r="EA18" i="8"/>
  <c r="DY18" i="8"/>
  <c r="DY23" i="8"/>
  <c r="DY93" i="8"/>
  <c r="EU46" i="9"/>
  <c r="EW46" i="9" s="1"/>
  <c r="FB42" i="9"/>
  <c r="FC42" i="9" s="1"/>
  <c r="EP41" i="9"/>
  <c r="DY116" i="8"/>
  <c r="FB53" i="9"/>
  <c r="FC53" i="9" s="1"/>
  <c r="EP52" i="9"/>
  <c r="EU57" i="9"/>
  <c r="EW57" i="9" s="1"/>
  <c r="EU111" i="9"/>
  <c r="EW111" i="9" s="1"/>
  <c r="EP106" i="9"/>
  <c r="FB107" i="9"/>
  <c r="FC107" i="9" s="1"/>
  <c r="BY137" i="9"/>
  <c r="CT127" i="9" s="1"/>
  <c r="BY144" i="9"/>
  <c r="CT134" i="9" s="1"/>
  <c r="BY157" i="9"/>
  <c r="CT147" i="9" s="1"/>
  <c r="BY93" i="9"/>
  <c r="CT83" i="9" s="1"/>
  <c r="EU117" i="9"/>
  <c r="EW117" i="9" s="1"/>
  <c r="EP112" i="9"/>
  <c r="FB113" i="9"/>
  <c r="FC113" i="9" s="1"/>
  <c r="EU19" i="9"/>
  <c r="EW19" i="9" s="1"/>
  <c r="EP14" i="9"/>
  <c r="FB15" i="9"/>
  <c r="FC15" i="9" s="1"/>
  <c r="EP148" i="9"/>
  <c r="FB149" i="9"/>
  <c r="FC149" i="9" s="1"/>
  <c r="EU153" i="9"/>
  <c r="EW153" i="9" s="1"/>
  <c r="EU98" i="9"/>
  <c r="EW98" i="9" s="1"/>
  <c r="EP93" i="9"/>
  <c r="FB94" i="9"/>
  <c r="FC94" i="9" s="1"/>
  <c r="DY110" i="8"/>
  <c r="BY133" i="9"/>
  <c r="CT123" i="9" s="1"/>
  <c r="EP44" i="9"/>
  <c r="FB45" i="9"/>
  <c r="FC45" i="9" s="1"/>
  <c r="EU49" i="9"/>
  <c r="EW49" i="9" s="1"/>
  <c r="FB147" i="9"/>
  <c r="FC147" i="9" s="1"/>
  <c r="EU151" i="9"/>
  <c r="EW151" i="9" s="1"/>
  <c r="EP146" i="9"/>
  <c r="FB106" i="9"/>
  <c r="FC106" i="9" s="1"/>
  <c r="EP105" i="9"/>
  <c r="EU110" i="9"/>
  <c r="EW110" i="9" s="1"/>
  <c r="DY109" i="8"/>
  <c r="BY140" i="9"/>
  <c r="CT130" i="9" s="1"/>
  <c r="DS23" i="8"/>
  <c r="DT23" i="8"/>
  <c r="DY99" i="8"/>
  <c r="FB71" i="9"/>
  <c r="FC71" i="9" s="1"/>
  <c r="EP70" i="9"/>
  <c r="EU75" i="9"/>
  <c r="EW75" i="9" s="1"/>
  <c r="EU20" i="9"/>
  <c r="EW20" i="9" s="1"/>
  <c r="EP15" i="9"/>
  <c r="FB16" i="9"/>
  <c r="FC16" i="9" s="1"/>
  <c r="EU138" i="9"/>
  <c r="EW138" i="9" s="1"/>
  <c r="FB134" i="9"/>
  <c r="FC134" i="9" s="1"/>
  <c r="EP133" i="9"/>
  <c r="EU39" i="9"/>
  <c r="EW39" i="9" s="1"/>
  <c r="FB35" i="9"/>
  <c r="FC35" i="9" s="1"/>
  <c r="EP34" i="9"/>
  <c r="EP39" i="9"/>
  <c r="FB40" i="9"/>
  <c r="FC40" i="9" s="1"/>
  <c r="EU44" i="9"/>
  <c r="EW44" i="9" s="1"/>
  <c r="EU73" i="9"/>
  <c r="EW73" i="9" s="1"/>
  <c r="FB69" i="9"/>
  <c r="FC69" i="9" s="1"/>
  <c r="EP68" i="9"/>
  <c r="EU95" i="9"/>
  <c r="EW95" i="9" s="1"/>
  <c r="FB91" i="9"/>
  <c r="FC91" i="9" s="1"/>
  <c r="EP90" i="9"/>
  <c r="EP53" i="9"/>
  <c r="FB54" i="9"/>
  <c r="FC54" i="9" s="1"/>
  <c r="EU58" i="9"/>
  <c r="EW58" i="9" s="1"/>
  <c r="EU30" i="9"/>
  <c r="EW30" i="9" s="1"/>
  <c r="FB26" i="9"/>
  <c r="FC26" i="9" s="1"/>
  <c r="EP25" i="9"/>
  <c r="EU149" i="9"/>
  <c r="EW149" i="9" s="1"/>
  <c r="EP144" i="9"/>
  <c r="FB145" i="9"/>
  <c r="FC145" i="9" s="1"/>
  <c r="FB66" i="9"/>
  <c r="FC66" i="9" s="1"/>
  <c r="EP65" i="9"/>
  <c r="EU70" i="9"/>
  <c r="EW70" i="9" s="1"/>
  <c r="EU24" i="9"/>
  <c r="EW24" i="9" s="1"/>
  <c r="EP19" i="9"/>
  <c r="FB20" i="9"/>
  <c r="FC20" i="9" s="1"/>
  <c r="DY61" i="8"/>
  <c r="DY43" i="8"/>
  <c r="DY57" i="8"/>
  <c r="DY79" i="8"/>
  <c r="EP138" i="9"/>
  <c r="EU143" i="9"/>
  <c r="EW143" i="9" s="1"/>
  <c r="FB139" i="9"/>
  <c r="FC139" i="9" s="1"/>
  <c r="FB64" i="9"/>
  <c r="FC64" i="9" s="1"/>
  <c r="EU68" i="9"/>
  <c r="EW68" i="9" s="1"/>
  <c r="EP63" i="9"/>
  <c r="EP97" i="9"/>
  <c r="FB98" i="9"/>
  <c r="FC98" i="9" s="1"/>
  <c r="EU102" i="9"/>
  <c r="EW102" i="9" s="1"/>
  <c r="FB127" i="9"/>
  <c r="FC127" i="9" s="1"/>
  <c r="EU131" i="9"/>
  <c r="EW131" i="9" s="1"/>
  <c r="EP126" i="9"/>
  <c r="EP23" i="9"/>
  <c r="EU28" i="9"/>
  <c r="EW28" i="9" s="1"/>
  <c r="FB24" i="9"/>
  <c r="FC24" i="9" s="1"/>
  <c r="DY85" i="8"/>
  <c r="DY117" i="8"/>
  <c r="BY141" i="9"/>
  <c r="CT131" i="9" s="1"/>
  <c r="EP95" i="9"/>
  <c r="EU100" i="9"/>
  <c r="EW100" i="9" s="1"/>
  <c r="FB96" i="9"/>
  <c r="FC96" i="9" s="1"/>
  <c r="EU56" i="9"/>
  <c r="EW56" i="9" s="1"/>
  <c r="EP51" i="9"/>
  <c r="FB52" i="9"/>
  <c r="FC52" i="9" s="1"/>
  <c r="FB118" i="9"/>
  <c r="FC118" i="9" s="1"/>
  <c r="EU122" i="9"/>
  <c r="EW122" i="9" s="1"/>
  <c r="EP117" i="9"/>
  <c r="EU76" i="9"/>
  <c r="EW76" i="9" s="1"/>
  <c r="FB72" i="9"/>
  <c r="FC72" i="9" s="1"/>
  <c r="EP71" i="9"/>
  <c r="FB18" i="9"/>
  <c r="FC18" i="9" s="1"/>
  <c r="EP17" i="9"/>
  <c r="EU22" i="9"/>
  <c r="EW22" i="9" s="1"/>
  <c r="EU148" i="9"/>
  <c r="EW148" i="9" s="1"/>
  <c r="FB144" i="9"/>
  <c r="FC144" i="9" s="1"/>
  <c r="EP143" i="9"/>
  <c r="BY81" i="9"/>
  <c r="CT71" i="9" s="1"/>
  <c r="FB38" i="9"/>
  <c r="FC38" i="9" s="1"/>
  <c r="EU42" i="9"/>
  <c r="EW42" i="9" s="1"/>
  <c r="EP37" i="9"/>
  <c r="EP77" i="9"/>
  <c r="FB78" i="9"/>
  <c r="FC78" i="9" s="1"/>
  <c r="EU82" i="9"/>
  <c r="EW82" i="9" s="1"/>
  <c r="EU50" i="9"/>
  <c r="EW50" i="9" s="1"/>
  <c r="FB46" i="9"/>
  <c r="FC46" i="9" s="1"/>
  <c r="EP45" i="9"/>
  <c r="DY114" i="8"/>
  <c r="FB33" i="9"/>
  <c r="FC33" i="9" s="1"/>
  <c r="EU37" i="9"/>
  <c r="EW37" i="9" s="1"/>
  <c r="EP32" i="9"/>
  <c r="FB142" i="9"/>
  <c r="FC142" i="9" s="1"/>
  <c r="EP141" i="9"/>
  <c r="EU146" i="9"/>
  <c r="EW146" i="9" s="1"/>
  <c r="EU99" i="9"/>
  <c r="EW99" i="9" s="1"/>
  <c r="FB95" i="9"/>
  <c r="FC95" i="9" s="1"/>
  <c r="EP94" i="9"/>
  <c r="FB34" i="9"/>
  <c r="FC34" i="9" s="1"/>
  <c r="EP33" i="9"/>
  <c r="EU38" i="9"/>
  <c r="EW38" i="9" s="1"/>
  <c r="DY24" i="8"/>
  <c r="BY129" i="9"/>
  <c r="CT119" i="9" s="1"/>
  <c r="FB29" i="9"/>
  <c r="FC29" i="9" s="1"/>
  <c r="EU33" i="9"/>
  <c r="EW33" i="9" s="1"/>
  <c r="EP28" i="9"/>
  <c r="FB104" i="9"/>
  <c r="FC104" i="9" s="1"/>
  <c r="EU108" i="9"/>
  <c r="EW108" i="9" s="1"/>
  <c r="EP103" i="9"/>
  <c r="EP149" i="9"/>
  <c r="FB150" i="9"/>
  <c r="FC150" i="9" s="1"/>
  <c r="EU154" i="9"/>
  <c r="EW154" i="9" s="1"/>
  <c r="DT21" i="8"/>
  <c r="EI19" i="8" s="1"/>
  <c r="EL19" i="8" s="1"/>
  <c r="DY95" i="8"/>
  <c r="EU104" i="9"/>
  <c r="EW104" i="9" s="1"/>
  <c r="FB100" i="9"/>
  <c r="FC100" i="9" s="1"/>
  <c r="EP99" i="9"/>
  <c r="DY104" i="8"/>
  <c r="DY64" i="8"/>
  <c r="DY71" i="8"/>
  <c r="DY54" i="8"/>
  <c r="DY100" i="8"/>
  <c r="DY68" i="8"/>
  <c r="BY71" i="9"/>
  <c r="CT61" i="9" s="1"/>
  <c r="FB68" i="9"/>
  <c r="FC68" i="9" s="1"/>
  <c r="EP67" i="9"/>
  <c r="EU72" i="9"/>
  <c r="EW72" i="9" s="1"/>
  <c r="FB77" i="9"/>
  <c r="FC77" i="9" s="1"/>
  <c r="EP76" i="9"/>
  <c r="EU81" i="9"/>
  <c r="EW81" i="9" s="1"/>
  <c r="FB49" i="9"/>
  <c r="FC49" i="9" s="1"/>
  <c r="EU53" i="9"/>
  <c r="EW53" i="9" s="1"/>
  <c r="EP48" i="9"/>
  <c r="BY42" i="9"/>
  <c r="CT32" i="9" s="1"/>
  <c r="BY65" i="9"/>
  <c r="CT55" i="9" s="1"/>
  <c r="BY70" i="9"/>
  <c r="CT60" i="9" s="1"/>
  <c r="BY59" i="9"/>
  <c r="CT49" i="9" s="1"/>
  <c r="BY160" i="9"/>
  <c r="CT150" i="9" s="1"/>
  <c r="BY116" i="9"/>
  <c r="CT106" i="9" s="1"/>
  <c r="BY109" i="9"/>
  <c r="CT99" i="9" s="1"/>
  <c r="EU41" i="9"/>
  <c r="EW41" i="9" s="1"/>
  <c r="FB37" i="9"/>
  <c r="FC37" i="9" s="1"/>
  <c r="EP36" i="9"/>
  <c r="BY158" i="9"/>
  <c r="CT148" i="9" s="1"/>
  <c r="EP139" i="9"/>
  <c r="EU144" i="9"/>
  <c r="EW144" i="9" s="1"/>
  <c r="FB140" i="9"/>
  <c r="FC140" i="9" s="1"/>
  <c r="EU52" i="9"/>
  <c r="EW52" i="9" s="1"/>
  <c r="EP47" i="9"/>
  <c r="FB48" i="9"/>
  <c r="FC48" i="9" s="1"/>
  <c r="FB97" i="9"/>
  <c r="FC97" i="9" s="1"/>
  <c r="EU101" i="9"/>
  <c r="EW101" i="9" s="1"/>
  <c r="EP96" i="9"/>
  <c r="EP113" i="9"/>
  <c r="FB114" i="9"/>
  <c r="FC114" i="9" s="1"/>
  <c r="EU118" i="9"/>
  <c r="EW118" i="9" s="1"/>
  <c r="EP152" i="9"/>
  <c r="FB153" i="9"/>
  <c r="FC153" i="9" s="1"/>
  <c r="EU157" i="9"/>
  <c r="EW157" i="9" s="1"/>
  <c r="DY94" i="8"/>
  <c r="DY46" i="8"/>
  <c r="EP58" i="9"/>
  <c r="EU63" i="9"/>
  <c r="EW63" i="9" s="1"/>
  <c r="FB59" i="9"/>
  <c r="FC59" i="9" s="1"/>
  <c r="FB103" i="9"/>
  <c r="FC103" i="9" s="1"/>
  <c r="EP102" i="9"/>
  <c r="EU107" i="9"/>
  <c r="EW107" i="9" s="1"/>
  <c r="EU114" i="9"/>
  <c r="EW114" i="9" s="1"/>
  <c r="FB110" i="9"/>
  <c r="FC110" i="9" s="1"/>
  <c r="EP109" i="9"/>
  <c r="EU115" i="9"/>
  <c r="EW115" i="9" s="1"/>
  <c r="FB111" i="9"/>
  <c r="FC111" i="9" s="1"/>
  <c r="EP110" i="9"/>
  <c r="FB90" i="9"/>
  <c r="FC90" i="9" s="1"/>
  <c r="EP89" i="9"/>
  <c r="EU94" i="9"/>
  <c r="EW94" i="9" s="1"/>
  <c r="DY37" i="8"/>
  <c r="EP38" i="9"/>
  <c r="FB39" i="9"/>
  <c r="FC39" i="9" s="1"/>
  <c r="EU43" i="9"/>
  <c r="EW43" i="9" s="1"/>
  <c r="EU26" i="9"/>
  <c r="EW26" i="9" s="1"/>
  <c r="EP21" i="9"/>
  <c r="FB22" i="9"/>
  <c r="FC22" i="9" s="1"/>
  <c r="BY106" i="9"/>
  <c r="CT96" i="9" s="1"/>
  <c r="BY28" i="9"/>
  <c r="CT18" i="9" s="1"/>
  <c r="BY32" i="9"/>
  <c r="CT22" i="9" s="1"/>
  <c r="EU109" i="9"/>
  <c r="EW109" i="9" s="1"/>
  <c r="FB105" i="9"/>
  <c r="FC105" i="9" s="1"/>
  <c r="EP104" i="9"/>
  <c r="DY107" i="8"/>
  <c r="EU142" i="9"/>
  <c r="EW142" i="9" s="1"/>
  <c r="FB138" i="9"/>
  <c r="FC138" i="9" s="1"/>
  <c r="EP137" i="9"/>
  <c r="FB151" i="9"/>
  <c r="FC151" i="9" s="1"/>
  <c r="EP150" i="9"/>
  <c r="EU155" i="9"/>
  <c r="EW155" i="9" s="1"/>
  <c r="FB27" i="9"/>
  <c r="FC27" i="9" s="1"/>
  <c r="EP26" i="9"/>
  <c r="EU31" i="9"/>
  <c r="EW31" i="9" s="1"/>
  <c r="BY104" i="9"/>
  <c r="CT94" i="9" s="1"/>
  <c r="BY111" i="9"/>
  <c r="CT101" i="9" s="1"/>
  <c r="BY87" i="9"/>
  <c r="CT77" i="9" s="1"/>
  <c r="BY143" i="9"/>
  <c r="CT133" i="9" s="1"/>
  <c r="EP85" i="9"/>
  <c r="FB86" i="9"/>
  <c r="FC86" i="9" s="1"/>
  <c r="EU90" i="9"/>
  <c r="EW90" i="9" s="1"/>
  <c r="BY89" i="9"/>
  <c r="CT79" i="9" s="1"/>
  <c r="EP56" i="9"/>
  <c r="FB57" i="9"/>
  <c r="FC57" i="9" s="1"/>
  <c r="EU61" i="9"/>
  <c r="EW61" i="9" s="1"/>
  <c r="EP62" i="9"/>
  <c r="EU67" i="9"/>
  <c r="EW67" i="9" s="1"/>
  <c r="FB63" i="9"/>
  <c r="FC63" i="9" s="1"/>
  <c r="EU87" i="9"/>
  <c r="EW87" i="9" s="1"/>
  <c r="FB83" i="9"/>
  <c r="FC83" i="9" s="1"/>
  <c r="EP82" i="9"/>
  <c r="EP16" i="9"/>
  <c r="FB17" i="9"/>
  <c r="FC17" i="9" s="1"/>
  <c r="EU21" i="9"/>
  <c r="EW21" i="9" s="1"/>
  <c r="EP42" i="9"/>
  <c r="FB43" i="9"/>
  <c r="FC43" i="9" s="1"/>
  <c r="EU47" i="9"/>
  <c r="EW47" i="9" s="1"/>
  <c r="BY82" i="9"/>
  <c r="CT72" i="9" s="1"/>
  <c r="BY105" i="9"/>
  <c r="CT95" i="9" s="1"/>
  <c r="BY110" i="9"/>
  <c r="CT100" i="9" s="1"/>
  <c r="BY99" i="9"/>
  <c r="CT89" i="9" s="1"/>
  <c r="BY147" i="9"/>
  <c r="CT137" i="9" s="1"/>
  <c r="BY108" i="9"/>
  <c r="CT98" i="9" s="1"/>
  <c r="BY148" i="9"/>
  <c r="CT138" i="9" s="1"/>
  <c r="BY132" i="9"/>
  <c r="CT122" i="9" s="1"/>
  <c r="EP145" i="9"/>
  <c r="FB146" i="9"/>
  <c r="FC146" i="9" s="1"/>
  <c r="EU150" i="9"/>
  <c r="EW150" i="9" s="1"/>
  <c r="BY88" i="9"/>
  <c r="CT78" i="9" s="1"/>
  <c r="EP107" i="9"/>
  <c r="FB108" i="9"/>
  <c r="FC108" i="9" s="1"/>
  <c r="EU112" i="9"/>
  <c r="EW112" i="9" s="1"/>
  <c r="FB122" i="9"/>
  <c r="FC122" i="9" s="1"/>
  <c r="EU126" i="9"/>
  <c r="EW126" i="9" s="1"/>
  <c r="EP121" i="9"/>
  <c r="EP74" i="9"/>
  <c r="FB75" i="9"/>
  <c r="FC75" i="9" s="1"/>
  <c r="EU79" i="9"/>
  <c r="EW79" i="9" s="1"/>
  <c r="EU78" i="9"/>
  <c r="EW78" i="9" s="1"/>
  <c r="EP73" i="9"/>
  <c r="FB74" i="9"/>
  <c r="FC74" i="9" s="1"/>
  <c r="EU121" i="9"/>
  <c r="EW121" i="9" s="1"/>
  <c r="EP116" i="9"/>
  <c r="FB117" i="9"/>
  <c r="FC117" i="9" s="1"/>
  <c r="BY56" i="9"/>
  <c r="CT46" i="9" s="1"/>
  <c r="BY119" i="9"/>
  <c r="CT109" i="9" s="1"/>
  <c r="BY79" i="9"/>
  <c r="CT69" i="9" s="1"/>
  <c r="BY151" i="9"/>
  <c r="CT141" i="9" s="1"/>
  <c r="EP124" i="9"/>
  <c r="FB125" i="9"/>
  <c r="FC125" i="9" s="1"/>
  <c r="EU129" i="9"/>
  <c r="EW129" i="9" s="1"/>
  <c r="EU88" i="9"/>
  <c r="EW88" i="9" s="1"/>
  <c r="EP83" i="9"/>
  <c r="FB84" i="9"/>
  <c r="FC84" i="9" s="1"/>
  <c r="DY36" i="8"/>
  <c r="DY31" i="8"/>
  <c r="DY38" i="8"/>
  <c r="DY39" i="8"/>
  <c r="BY34" i="9"/>
  <c r="CT24" i="9" s="1"/>
  <c r="BY57" i="9"/>
  <c r="CT47" i="9" s="1"/>
  <c r="BY62" i="9"/>
  <c r="CT52" i="9" s="1"/>
  <c r="BY51" i="9"/>
  <c r="CT41" i="9" s="1"/>
  <c r="BY139" i="9"/>
  <c r="CT129" i="9" s="1"/>
  <c r="BY100" i="9"/>
  <c r="CT90" i="9" s="1"/>
  <c r="BY152" i="9"/>
  <c r="CT142" i="9" s="1"/>
  <c r="EU91" i="9"/>
  <c r="EW91" i="9" s="1"/>
  <c r="FB87" i="9"/>
  <c r="FC87" i="9" s="1"/>
  <c r="EP86" i="9"/>
  <c r="FB124" i="9"/>
  <c r="FC124" i="9" s="1"/>
  <c r="EU128" i="9"/>
  <c r="EW128" i="9" s="1"/>
  <c r="EP123" i="9"/>
  <c r="EP91" i="9"/>
  <c r="FB92" i="9"/>
  <c r="FC92" i="9" s="1"/>
  <c r="EU96" i="9"/>
  <c r="EW96" i="9" s="1"/>
  <c r="FB67" i="9"/>
  <c r="FC67" i="9" s="1"/>
  <c r="EU71" i="9"/>
  <c r="EW71" i="9" s="1"/>
  <c r="EP66" i="9"/>
  <c r="FB88" i="9"/>
  <c r="FC88" i="9" s="1"/>
  <c r="EU92" i="9"/>
  <c r="EW92" i="9" s="1"/>
  <c r="EP87" i="9"/>
  <c r="BY53" i="9"/>
  <c r="CT43" i="9" s="1"/>
  <c r="EP46" i="9"/>
  <c r="EU51" i="9"/>
  <c r="EW51" i="9" s="1"/>
  <c r="FB47" i="9"/>
  <c r="FC47" i="9" s="1"/>
  <c r="EU65" i="9"/>
  <c r="EW65" i="9" s="1"/>
  <c r="FB61" i="9"/>
  <c r="FC61" i="9" s="1"/>
  <c r="EP60" i="9"/>
  <c r="EU35" i="9"/>
  <c r="EW35" i="9" s="1"/>
  <c r="EP30" i="9"/>
  <c r="FB31" i="9"/>
  <c r="FC31" i="9" s="1"/>
  <c r="BY50" i="9"/>
  <c r="CT40" i="9" s="1"/>
  <c r="BY25" i="9"/>
  <c r="CT15" i="9" s="1"/>
  <c r="BY83" i="9"/>
  <c r="CT73" i="9" s="1"/>
  <c r="BY77" i="9"/>
  <c r="CT67" i="9" s="1"/>
  <c r="EU127" i="9"/>
  <c r="EW127" i="9" s="1"/>
  <c r="EP122" i="9"/>
  <c r="FB123" i="9"/>
  <c r="FC123" i="9" s="1"/>
  <c r="FB132" i="9"/>
  <c r="FC132" i="9" s="1"/>
  <c r="EU136" i="9"/>
  <c r="EW136" i="9" s="1"/>
  <c r="EP131" i="9"/>
  <c r="EP151" i="9"/>
  <c r="FB152" i="9"/>
  <c r="FC152" i="9" s="1"/>
  <c r="EU156" i="9"/>
  <c r="EW156" i="9" s="1"/>
  <c r="BY101" i="9"/>
  <c r="CT91" i="9" s="1"/>
  <c r="EP81" i="9"/>
  <c r="FB82" i="9"/>
  <c r="FC82" i="9" s="1"/>
  <c r="EU86" i="9"/>
  <c r="EW86" i="9" s="1"/>
  <c r="EU134" i="9"/>
  <c r="EW134" i="9" s="1"/>
  <c r="EP129" i="9"/>
  <c r="FB130" i="9"/>
  <c r="FC130" i="9" s="1"/>
  <c r="FB99" i="9"/>
  <c r="FC99" i="9" s="1"/>
  <c r="EU103" i="9"/>
  <c r="EW103" i="9" s="1"/>
  <c r="EP98" i="9"/>
  <c r="EP75" i="9"/>
  <c r="EU80" i="9"/>
  <c r="EW80" i="9" s="1"/>
  <c r="FB76" i="9"/>
  <c r="FC76" i="9" s="1"/>
  <c r="EU40" i="9"/>
  <c r="EW40" i="9" s="1"/>
  <c r="EP35" i="9"/>
  <c r="FB36" i="9"/>
  <c r="FC36" i="9" s="1"/>
  <c r="EU93" i="9"/>
  <c r="EW93" i="9" s="1"/>
  <c r="EP88" i="9"/>
  <c r="FB89" i="9"/>
  <c r="FC89" i="9" s="1"/>
  <c r="BY26" i="9"/>
  <c r="CT16" i="9" s="1"/>
  <c r="BY43" i="9"/>
  <c r="CT33" i="9" s="1"/>
  <c r="BY37" i="9"/>
  <c r="CT27" i="9" s="1"/>
  <c r="BY63" i="9"/>
  <c r="CT53" i="9" s="1"/>
  <c r="EP61" i="9"/>
  <c r="EU66" i="9"/>
  <c r="EW66" i="9" s="1"/>
  <c r="FB62" i="9"/>
  <c r="FC62" i="9" s="1"/>
  <c r="EP101" i="9"/>
  <c r="FB102" i="9"/>
  <c r="FC102" i="9" s="1"/>
  <c r="EU106" i="9"/>
  <c r="EW106" i="9" s="1"/>
  <c r="DY75" i="8"/>
  <c r="DY111" i="8"/>
  <c r="DY26" i="8"/>
  <c r="DY88" i="8"/>
  <c r="FB85" i="9"/>
  <c r="FC85" i="9" s="1"/>
  <c r="EP84" i="9"/>
  <c r="EU89" i="9"/>
  <c r="EW89" i="9" s="1"/>
  <c r="FB121" i="9"/>
  <c r="FC121" i="9" s="1"/>
  <c r="EP120" i="9"/>
  <c r="EU125" i="9"/>
  <c r="EW125" i="9" s="1"/>
  <c r="EU130" i="9"/>
  <c r="EW130" i="9" s="1"/>
  <c r="EP125" i="9"/>
  <c r="FB126" i="9"/>
  <c r="FC126" i="9" s="1"/>
  <c r="DY80" i="8"/>
  <c r="FB148" i="9"/>
  <c r="FC148" i="9" s="1"/>
  <c r="EU152" i="9"/>
  <c r="EW152" i="9" s="1"/>
  <c r="EP147" i="9"/>
  <c r="BY150" i="9"/>
  <c r="CT140" i="9" s="1"/>
  <c r="FB109" i="9"/>
  <c r="FC109" i="9" s="1"/>
  <c r="EU113" i="9"/>
  <c r="EW113" i="9" s="1"/>
  <c r="EP108" i="9"/>
  <c r="EU32" i="9"/>
  <c r="EW32" i="9" s="1"/>
  <c r="FB28" i="9"/>
  <c r="FC28" i="9" s="1"/>
  <c r="EP27" i="9"/>
  <c r="BY73" i="9"/>
  <c r="CT63" i="9" s="1"/>
  <c r="BY78" i="9"/>
  <c r="CT68" i="9" s="1"/>
  <c r="BY67" i="9"/>
  <c r="CT57" i="9" s="1"/>
  <c r="BY125" i="9"/>
  <c r="CT115" i="9" s="1"/>
  <c r="BY130" i="9"/>
  <c r="CT120" i="9" s="1"/>
  <c r="EU123" i="9"/>
  <c r="EW123" i="9" s="1"/>
  <c r="FB119" i="9"/>
  <c r="FC119" i="9" s="1"/>
  <c r="EP118" i="9"/>
  <c r="DT20" i="8" l="1"/>
  <c r="DT262" i="8"/>
  <c r="DT265" i="8"/>
  <c r="EI263" i="8" s="1"/>
  <c r="EL263" i="8" s="1"/>
  <c r="DT263" i="8"/>
  <c r="EI261" i="8" s="1"/>
  <c r="EL261" i="8" s="1"/>
  <c r="DT260" i="8"/>
  <c r="EI258" i="8" s="1"/>
  <c r="EL258" i="8" s="1"/>
  <c r="DS266" i="8"/>
  <c r="EI264" i="8" s="1"/>
  <c r="EL264" i="8" s="1"/>
  <c r="DT18" i="8"/>
  <c r="EI16" i="8" s="1"/>
  <c r="EL16" i="8" s="1"/>
  <c r="DS264" i="8"/>
  <c r="EI262" i="8" s="1"/>
  <c r="EL262" i="8" s="1"/>
  <c r="DS261" i="8"/>
  <c r="EI259" i="8" s="1"/>
  <c r="EL259" i="8" s="1"/>
  <c r="DT25" i="8"/>
  <c r="EI23" i="8" s="1"/>
  <c r="EL23" i="8" s="1"/>
  <c r="DT17" i="8"/>
  <c r="EI15" i="8" s="1"/>
  <c r="EL15" i="8" s="1"/>
  <c r="DS259" i="8"/>
  <c r="EI257" i="8" s="1"/>
  <c r="EL257" i="8" s="1"/>
  <c r="DT22" i="8"/>
  <c r="EI20" i="8" s="1"/>
  <c r="EL20" i="8" s="1"/>
  <c r="DT267" i="8"/>
  <c r="EI265" i="8" s="1"/>
  <c r="EL265" i="8" s="1"/>
  <c r="DS24" i="8"/>
  <c r="EI22" i="8" s="1"/>
  <c r="EL22" i="8" s="1"/>
  <c r="DG32" i="8"/>
  <c r="DI32" i="8" s="1"/>
  <c r="DJ32" i="8" s="1"/>
  <c r="EA20" i="8" s="1"/>
  <c r="DC33" i="8"/>
  <c r="DG55" i="9"/>
  <c r="DN57" i="9" s="1"/>
  <c r="EI21" i="8"/>
  <c r="EL21" i="8" s="1"/>
  <c r="EI61" i="9"/>
  <c r="EJ61" i="9" s="1"/>
  <c r="DG103" i="9"/>
  <c r="DN105" i="9" s="1"/>
  <c r="DG18" i="9"/>
  <c r="DN20" i="9" s="1"/>
  <c r="DG127" i="9"/>
  <c r="DN129" i="9" s="1"/>
  <c r="EI92" i="9"/>
  <c r="EJ92" i="9" s="1"/>
  <c r="DA59" i="9"/>
  <c r="EI33" i="9"/>
  <c r="EJ33" i="9" s="1"/>
  <c r="DA107" i="9"/>
  <c r="DG32" i="9"/>
  <c r="DN34" i="9" s="1"/>
  <c r="DG29" i="9"/>
  <c r="DN31" i="9" s="1"/>
  <c r="DA98" i="9"/>
  <c r="DA90" i="9"/>
  <c r="DG118" i="9"/>
  <c r="DN120" i="9" s="1"/>
  <c r="DG88" i="9"/>
  <c r="DN90" i="9" s="1"/>
  <c r="DA122" i="9"/>
  <c r="DG86" i="9"/>
  <c r="DN88" i="9" s="1"/>
  <c r="DA26" i="9"/>
  <c r="DG140" i="9"/>
  <c r="DN142" i="9" s="1"/>
  <c r="DG22" i="9"/>
  <c r="DN24" i="9" s="1"/>
  <c r="DA151" i="9"/>
  <c r="DA144" i="9"/>
  <c r="EI146" i="9"/>
  <c r="EJ146" i="9" s="1"/>
  <c r="EI95" i="9"/>
  <c r="EJ95" i="9" s="1"/>
  <c r="EI109" i="9"/>
  <c r="EJ109" i="9" s="1"/>
  <c r="DA123" i="9"/>
  <c r="EI41" i="9"/>
  <c r="EJ41" i="9" s="1"/>
  <c r="EI126" i="9"/>
  <c r="EJ126" i="9" s="1"/>
  <c r="EI124" i="9"/>
  <c r="EJ124" i="9" s="1"/>
  <c r="EI54" i="9"/>
  <c r="EJ54" i="9" s="1"/>
  <c r="DA39" i="9"/>
  <c r="DA81" i="9"/>
  <c r="DG97" i="9"/>
  <c r="DN99" i="9" s="1"/>
  <c r="DG71" i="9"/>
  <c r="DN73" i="9" s="1"/>
  <c r="EI100" i="9"/>
  <c r="EJ100" i="9" s="1"/>
  <c r="DA18" i="9"/>
  <c r="DG94" i="9"/>
  <c r="EI71" i="9"/>
  <c r="EJ71" i="9" s="1"/>
  <c r="DG109" i="9"/>
  <c r="DN111" i="9" s="1"/>
  <c r="EI159" i="9"/>
  <c r="EJ159" i="9" s="1"/>
  <c r="DA34" i="9"/>
  <c r="EI55" i="9"/>
  <c r="EJ55" i="9" s="1"/>
  <c r="DA131" i="9"/>
  <c r="DA157" i="9"/>
  <c r="DA133" i="9"/>
  <c r="DA91" i="9"/>
  <c r="EI36" i="9"/>
  <c r="EJ36" i="9" s="1"/>
  <c r="EI133" i="9"/>
  <c r="EJ133" i="9" s="1"/>
  <c r="EI120" i="9"/>
  <c r="EJ120" i="9" s="1"/>
  <c r="DA75" i="9"/>
  <c r="DG27" i="9"/>
  <c r="DN29" i="9" s="1"/>
  <c r="DG153" i="9"/>
  <c r="DG65" i="9"/>
  <c r="DN67" i="9" s="1"/>
  <c r="DG30" i="9"/>
  <c r="EI77" i="9"/>
  <c r="EJ77" i="9" s="1"/>
  <c r="DA69" i="9"/>
  <c r="DG82" i="9"/>
  <c r="DN84" i="9" s="1"/>
  <c r="DA139" i="9"/>
  <c r="EI141" i="9"/>
  <c r="EJ141" i="9" s="1"/>
  <c r="DA25" i="9"/>
  <c r="EI115" i="9"/>
  <c r="EJ115" i="9" s="1"/>
  <c r="DG120" i="9"/>
  <c r="DN122" i="9" s="1"/>
  <c r="EI24" i="9"/>
  <c r="EJ24" i="9" s="1"/>
  <c r="DA23" i="9"/>
  <c r="DG15" i="9"/>
  <c r="DN17" i="9" s="1"/>
  <c r="DG66" i="9"/>
  <c r="DN68" i="9" s="1"/>
  <c r="DA53" i="9"/>
  <c r="DA64" i="9"/>
  <c r="DG122" i="9"/>
  <c r="DN124" i="9" s="1"/>
  <c r="DG60" i="9"/>
  <c r="DA43" i="9"/>
  <c r="EI44" i="9"/>
  <c r="EJ44" i="9" s="1"/>
  <c r="DA42" i="9"/>
  <c r="DA33" i="9"/>
  <c r="DA126" i="9"/>
  <c r="DG49" i="9"/>
  <c r="DN51" i="9" s="1"/>
  <c r="DA118" i="9"/>
  <c r="EI72" i="9"/>
  <c r="EJ72" i="9" s="1"/>
  <c r="DA130" i="9"/>
  <c r="EI91" i="9"/>
  <c r="EJ91" i="9" s="1"/>
  <c r="DA70" i="9"/>
  <c r="DA92" i="9"/>
  <c r="DG38" i="9"/>
  <c r="DN40" i="9" s="1"/>
  <c r="EI35" i="9"/>
  <c r="EJ35" i="9" s="1"/>
  <c r="DG35" i="9"/>
  <c r="DA31" i="9"/>
  <c r="DA80" i="9"/>
  <c r="EI160" i="9"/>
  <c r="DA158" i="9"/>
  <c r="DG148" i="9"/>
  <c r="DN150" i="9" s="1"/>
  <c r="DA67" i="9"/>
  <c r="DG41" i="9"/>
  <c r="DN43" i="9" s="1"/>
  <c r="DA141" i="9"/>
  <c r="DG24" i="9"/>
  <c r="DN26" i="9" s="1"/>
  <c r="EI30" i="9"/>
  <c r="EJ30" i="9" s="1"/>
  <c r="DG135" i="9"/>
  <c r="DG96" i="9"/>
  <c r="DN98" i="9" s="1"/>
  <c r="EI103" i="9"/>
  <c r="EJ103" i="9" s="1"/>
  <c r="DG43" i="9"/>
  <c r="DN45" i="9" s="1"/>
  <c r="DG151" i="9"/>
  <c r="DN153" i="9" s="1"/>
  <c r="DG104" i="9"/>
  <c r="DN106" i="9" s="1"/>
  <c r="DA37" i="9"/>
  <c r="DG59" i="9"/>
  <c r="DG115" i="9"/>
  <c r="DN117" i="9" s="1"/>
  <c r="EI128" i="9"/>
  <c r="EJ128" i="9" s="1"/>
  <c r="DA79" i="9"/>
  <c r="EI151" i="9"/>
  <c r="EJ151" i="9" s="1"/>
  <c r="DA89" i="9"/>
  <c r="EI69" i="9"/>
  <c r="EJ69" i="9" s="1"/>
  <c r="DG85" i="9"/>
  <c r="DN87" i="9" s="1"/>
  <c r="DG81" i="9"/>
  <c r="DN83" i="9" s="1"/>
  <c r="DG105" i="9"/>
  <c r="DN107" i="9" s="1"/>
  <c r="EI65" i="9"/>
  <c r="EJ65" i="9" s="1"/>
  <c r="EI99" i="9"/>
  <c r="EJ99" i="9" s="1"/>
  <c r="DA86" i="9"/>
  <c r="DG137" i="9"/>
  <c r="DN139" i="9" s="1"/>
  <c r="DA22" i="9"/>
  <c r="DA88" i="9"/>
  <c r="EI89" i="9"/>
  <c r="EJ89" i="9" s="1"/>
  <c r="DG93" i="9"/>
  <c r="DN95" i="9" s="1"/>
  <c r="DG150" i="9"/>
  <c r="DN152" i="9" s="1"/>
  <c r="EI154" i="9"/>
  <c r="EJ154" i="9" s="1"/>
  <c r="DA152" i="9"/>
  <c r="DG78" i="9"/>
  <c r="DN80" i="9" s="1"/>
  <c r="EI143" i="9"/>
  <c r="EJ143" i="9" s="1"/>
  <c r="EI94" i="9"/>
  <c r="EJ94" i="9" s="1"/>
  <c r="DA97" i="9"/>
  <c r="DA63" i="9"/>
  <c r="DA28" i="9"/>
  <c r="EI46" i="9"/>
  <c r="EJ46" i="9" s="1"/>
  <c r="DG113" i="9"/>
  <c r="DN115" i="9" s="1"/>
  <c r="DA27" i="9"/>
  <c r="DG125" i="9"/>
  <c r="DN127" i="9" s="1"/>
  <c r="DG21" i="9"/>
  <c r="DN23" i="9" s="1"/>
  <c r="DA124" i="9"/>
  <c r="EI21" i="9"/>
  <c r="EJ21" i="9" s="1"/>
  <c r="EI158" i="9"/>
  <c r="EJ158" i="9" s="1"/>
  <c r="DG84" i="9"/>
  <c r="DN86" i="9" s="1"/>
  <c r="DG51" i="9"/>
  <c r="DN53" i="9" s="1"/>
  <c r="EI110" i="9"/>
  <c r="EJ110" i="9" s="1"/>
  <c r="EI121" i="9"/>
  <c r="EJ121" i="9" s="1"/>
  <c r="DA85" i="9"/>
  <c r="DA30" i="9"/>
  <c r="DG47" i="9"/>
  <c r="DN49" i="9" s="1"/>
  <c r="DA129" i="9"/>
  <c r="DG57" i="9"/>
  <c r="DG40" i="9"/>
  <c r="DN42" i="9" s="1"/>
  <c r="DA61" i="9"/>
  <c r="DG76" i="9"/>
  <c r="DN78" i="9" s="1"/>
  <c r="DG48" i="9"/>
  <c r="DN50" i="9" s="1"/>
  <c r="EI68" i="9"/>
  <c r="EJ68" i="9" s="1"/>
  <c r="DG132" i="9"/>
  <c r="DN134" i="9" s="1"/>
  <c r="DA119" i="9"/>
  <c r="EI66" i="9"/>
  <c r="EJ66" i="9" s="1"/>
  <c r="DA44" i="9"/>
  <c r="EI87" i="9"/>
  <c r="EJ87" i="9" s="1"/>
  <c r="DA154" i="9"/>
  <c r="EI127" i="9"/>
  <c r="EJ127" i="9" s="1"/>
  <c r="EI119" i="9"/>
  <c r="EJ119" i="9" s="1"/>
  <c r="DA19" i="9"/>
  <c r="DG95" i="9"/>
  <c r="DN97" i="9" s="1"/>
  <c r="DG75" i="9"/>
  <c r="DN77" i="9" s="1"/>
  <c r="EI156" i="9"/>
  <c r="EJ156" i="9" s="1"/>
  <c r="EI93" i="9"/>
  <c r="EJ93" i="9" s="1"/>
  <c r="EI63" i="9"/>
  <c r="EJ63" i="9" s="1"/>
  <c r="EI137" i="9"/>
  <c r="EJ137" i="9" s="1"/>
  <c r="DG83" i="9"/>
  <c r="DN85" i="9" s="1"/>
  <c r="DG129" i="9"/>
  <c r="DN131" i="9" s="1"/>
  <c r="DA87" i="9"/>
  <c r="DG20" i="9"/>
  <c r="DN22" i="9" s="1"/>
  <c r="EI131" i="9"/>
  <c r="EJ131" i="9" s="1"/>
  <c r="DA156" i="9"/>
  <c r="DG107" i="9"/>
  <c r="DN109" i="9" s="1"/>
  <c r="EI34" i="9"/>
  <c r="EJ34" i="9" s="1"/>
  <c r="DG152" i="9"/>
  <c r="DN154" i="9" s="1"/>
  <c r="DA38" i="9"/>
  <c r="DG116" i="9"/>
  <c r="EI88" i="9"/>
  <c r="EJ88" i="9" s="1"/>
  <c r="DG108" i="9"/>
  <c r="DN110" i="9" s="1"/>
  <c r="DG63" i="9"/>
  <c r="DN65" i="9" s="1"/>
  <c r="DG106" i="9"/>
  <c r="DN108" i="9" s="1"/>
  <c r="DA48" i="9"/>
  <c r="DG136" i="9"/>
  <c r="DN138" i="9" s="1"/>
  <c r="EI105" i="9"/>
  <c r="EJ105" i="9" s="1"/>
  <c r="DA35" i="9"/>
  <c r="DA135" i="9"/>
  <c r="DA145" i="9"/>
  <c r="EI85" i="9"/>
  <c r="EJ85" i="9" s="1"/>
  <c r="EI144" i="9"/>
  <c r="EJ144" i="9" s="1"/>
  <c r="DG147" i="9"/>
  <c r="DN149" i="9" s="1"/>
  <c r="DA49" i="9"/>
  <c r="DA148" i="9"/>
  <c r="DG92" i="9"/>
  <c r="DN94" i="9" s="1"/>
  <c r="DA121" i="9"/>
  <c r="DG44" i="9"/>
  <c r="DN46" i="9" s="1"/>
  <c r="EI130" i="9"/>
  <c r="EJ130" i="9" s="1"/>
  <c r="DG89" i="9"/>
  <c r="DN91" i="9" s="1"/>
  <c r="DG146" i="9"/>
  <c r="EI139" i="9"/>
  <c r="EJ139" i="9" s="1"/>
  <c r="EI76" i="9"/>
  <c r="EJ76" i="9" s="1"/>
  <c r="DG99" i="9"/>
  <c r="DN101" i="9" s="1"/>
  <c r="DA109" i="9"/>
  <c r="EI83" i="9"/>
  <c r="EJ83" i="9" s="1"/>
  <c r="EI32" i="9"/>
  <c r="EJ32" i="9" s="1"/>
  <c r="DG77" i="9"/>
  <c r="DN79" i="9" s="1"/>
  <c r="DG142" i="9"/>
  <c r="DN144" i="9" s="1"/>
  <c r="DA132" i="9"/>
  <c r="DG124" i="9"/>
  <c r="DN126" i="9" s="1"/>
  <c r="DG39" i="9"/>
  <c r="EI138" i="9"/>
  <c r="EJ138" i="9" s="1"/>
  <c r="DA66" i="9"/>
  <c r="EI125" i="9"/>
  <c r="EJ125" i="9" s="1"/>
  <c r="EI45" i="9"/>
  <c r="EJ45" i="9" s="1"/>
  <c r="DA150" i="9"/>
  <c r="EI57" i="9"/>
  <c r="EJ57" i="9" s="1"/>
  <c r="EI51" i="9"/>
  <c r="EJ51" i="9" s="1"/>
  <c r="EI42" i="9"/>
  <c r="EJ42" i="9" s="1"/>
  <c r="EI37" i="9"/>
  <c r="EJ37" i="9" s="1"/>
  <c r="EI82" i="9"/>
  <c r="EJ82" i="9" s="1"/>
  <c r="DG144" i="9"/>
  <c r="DA110" i="9"/>
  <c r="DG91" i="9"/>
  <c r="DG53" i="9"/>
  <c r="DN55" i="9" s="1"/>
  <c r="DG68" i="9"/>
  <c r="DN70" i="9" s="1"/>
  <c r="EI52" i="9"/>
  <c r="EJ52" i="9" s="1"/>
  <c r="DG90" i="9"/>
  <c r="DN92" i="9" s="1"/>
  <c r="DA116" i="9"/>
  <c r="EI111" i="9"/>
  <c r="EJ111" i="9" s="1"/>
  <c r="DG133" i="9"/>
  <c r="DN135" i="9" s="1"/>
  <c r="DA128" i="9"/>
  <c r="DA115" i="9"/>
  <c r="DA95" i="9"/>
  <c r="DA105" i="9"/>
  <c r="DA136" i="9"/>
  <c r="DG117" i="9"/>
  <c r="DN119" i="9" s="1"/>
  <c r="DG31" i="9"/>
  <c r="DG126" i="9"/>
  <c r="DN128" i="9" s="1"/>
  <c r="DA112" i="9"/>
  <c r="EI123" i="9"/>
  <c r="EJ123" i="9" s="1"/>
  <c r="EI58" i="9"/>
  <c r="EJ58" i="9" s="1"/>
  <c r="EI112" i="9"/>
  <c r="EJ112" i="9" s="1"/>
  <c r="DA153" i="9"/>
  <c r="DA56" i="9"/>
  <c r="EI49" i="9"/>
  <c r="EJ49" i="9" s="1"/>
  <c r="DA93" i="9"/>
  <c r="DA40" i="9"/>
  <c r="EI60" i="9"/>
  <c r="EJ60" i="9" s="1"/>
  <c r="DG70" i="9"/>
  <c r="DN72" i="9" s="1"/>
  <c r="DG128" i="9"/>
  <c r="DN130" i="9" s="1"/>
  <c r="DA120" i="9"/>
  <c r="EI118" i="9"/>
  <c r="EJ118" i="9" s="1"/>
  <c r="DA100" i="9"/>
  <c r="DA104" i="9"/>
  <c r="EI135" i="9"/>
  <c r="EJ135" i="9" s="1"/>
  <c r="DA102" i="9"/>
  <c r="DA55" i="9"/>
  <c r="EI152" i="9"/>
  <c r="EJ152" i="9" s="1"/>
  <c r="EI153" i="9"/>
  <c r="EJ153" i="9" s="1"/>
  <c r="DA113" i="9"/>
  <c r="DG154" i="9"/>
  <c r="DN156" i="9" s="1"/>
  <c r="DA137" i="9"/>
  <c r="DG111" i="9"/>
  <c r="DA21" i="9"/>
  <c r="EI150" i="9"/>
  <c r="EJ150" i="9" s="1"/>
  <c r="EI25" i="9"/>
  <c r="EJ25" i="9" s="1"/>
  <c r="DA24" i="9"/>
  <c r="DG36" i="9"/>
  <c r="DN38" i="9" s="1"/>
  <c r="DA47" i="9"/>
  <c r="DG58" i="9"/>
  <c r="DN60" i="9" s="1"/>
  <c r="DG79" i="9"/>
  <c r="DN81" i="9" s="1"/>
  <c r="DG52" i="9"/>
  <c r="DN54" i="9" s="1"/>
  <c r="DA62" i="9"/>
  <c r="DG73" i="9"/>
  <c r="DN75" i="9" s="1"/>
  <c r="DG26" i="9"/>
  <c r="DN28" i="9" s="1"/>
  <c r="DG119" i="9"/>
  <c r="EI27" i="9"/>
  <c r="EJ27" i="9" s="1"/>
  <c r="EI117" i="9"/>
  <c r="EJ117" i="9" s="1"/>
  <c r="DG45" i="9"/>
  <c r="EI114" i="9"/>
  <c r="EJ114" i="9" s="1"/>
  <c r="DA108" i="9"/>
  <c r="EI132" i="9"/>
  <c r="EJ132" i="9" s="1"/>
  <c r="DG87" i="9"/>
  <c r="DN89" i="9" s="1"/>
  <c r="FJ153" i="9"/>
  <c r="FK153" i="9"/>
  <c r="FK35" i="9"/>
  <c r="FJ35" i="9"/>
  <c r="FK141" i="9"/>
  <c r="FJ141" i="9"/>
  <c r="DA29" i="9"/>
  <c r="FJ23" i="9"/>
  <c r="FK23" i="9"/>
  <c r="FK83" i="9"/>
  <c r="FJ83" i="9"/>
  <c r="FJ49" i="9"/>
  <c r="FK49" i="9"/>
  <c r="FK112" i="9"/>
  <c r="FJ112" i="9"/>
  <c r="FK74" i="9"/>
  <c r="FJ74" i="9"/>
  <c r="FJ42" i="9"/>
  <c r="FK42" i="9"/>
  <c r="DG69" i="9"/>
  <c r="DA50" i="9"/>
  <c r="FJ16" i="9"/>
  <c r="FK16" i="9"/>
  <c r="DG34" i="9"/>
  <c r="FJ121" i="9"/>
  <c r="FK121" i="9"/>
  <c r="FK91" i="9"/>
  <c r="FJ91" i="9"/>
  <c r="DA36" i="9"/>
  <c r="DG46" i="9"/>
  <c r="DG72" i="9"/>
  <c r="FK119" i="9"/>
  <c r="FJ119" i="9"/>
  <c r="FJ85" i="9"/>
  <c r="FK85" i="9"/>
  <c r="FK41" i="9"/>
  <c r="FJ41" i="9"/>
  <c r="FJ113" i="9"/>
  <c r="FK113" i="9"/>
  <c r="EI122" i="9"/>
  <c r="EJ122" i="9" s="1"/>
  <c r="FJ142" i="9"/>
  <c r="FK142" i="9"/>
  <c r="FJ39" i="9"/>
  <c r="FK39" i="9"/>
  <c r="DG14" i="9"/>
  <c r="EI116" i="9"/>
  <c r="EJ116" i="9" s="1"/>
  <c r="DA73" i="9"/>
  <c r="EI97" i="9"/>
  <c r="EJ97" i="9" s="1"/>
  <c r="FK22" i="9"/>
  <c r="FJ22" i="9"/>
  <c r="DA146" i="9"/>
  <c r="EI96" i="9"/>
  <c r="EJ96" i="9" s="1"/>
  <c r="FK18" i="9"/>
  <c r="FJ18" i="9"/>
  <c r="EI86" i="9"/>
  <c r="EJ86" i="9" s="1"/>
  <c r="DA96" i="9"/>
  <c r="DG67" i="9"/>
  <c r="EI43" i="9"/>
  <c r="EJ43" i="9" s="1"/>
  <c r="DG98" i="9"/>
  <c r="EI67" i="9"/>
  <c r="EJ67" i="9" s="1"/>
  <c r="FJ145" i="9"/>
  <c r="FK145" i="9"/>
  <c r="DA127" i="9"/>
  <c r="DA77" i="9"/>
  <c r="EI104" i="9"/>
  <c r="EJ104" i="9" s="1"/>
  <c r="FJ58" i="9"/>
  <c r="FK58" i="9"/>
  <c r="DA111" i="9"/>
  <c r="DG56" i="9"/>
  <c r="FK81" i="9"/>
  <c r="FJ81" i="9"/>
  <c r="DG54" i="9"/>
  <c r="FJ135" i="9"/>
  <c r="FK135" i="9"/>
  <c r="EI28" i="9"/>
  <c r="EJ28" i="9" s="1"/>
  <c r="EC17" i="8"/>
  <c r="EB17" i="8"/>
  <c r="FJ100" i="9"/>
  <c r="FK100" i="9"/>
  <c r="FJ147" i="9"/>
  <c r="FK147" i="9"/>
  <c r="FK136" i="9"/>
  <c r="FJ136" i="9"/>
  <c r="FJ109" i="9"/>
  <c r="FK109" i="9"/>
  <c r="EI31" i="9"/>
  <c r="EJ31" i="9" s="1"/>
  <c r="FK30" i="9"/>
  <c r="FJ30" i="9"/>
  <c r="DG50" i="9"/>
  <c r="FJ125" i="9"/>
  <c r="FK125" i="9"/>
  <c r="FK33" i="9"/>
  <c r="FJ33" i="9"/>
  <c r="DA101" i="9"/>
  <c r="FJ94" i="9"/>
  <c r="FK94" i="9"/>
  <c r="DG61" i="9"/>
  <c r="FJ140" i="9"/>
  <c r="FK140" i="9"/>
  <c r="FJ61" i="9"/>
  <c r="FK61" i="9"/>
  <c r="EI64" i="9"/>
  <c r="EJ64" i="9" s="1"/>
  <c r="EI53" i="9"/>
  <c r="EJ53" i="9" s="1"/>
  <c r="FJ48" i="9"/>
  <c r="FK48" i="9"/>
  <c r="EI74" i="9"/>
  <c r="EJ74" i="9" s="1"/>
  <c r="FJ146" i="9"/>
  <c r="FK146" i="9"/>
  <c r="DA68" i="9"/>
  <c r="FK93" i="9"/>
  <c r="FJ93" i="9"/>
  <c r="FJ37" i="9"/>
  <c r="FK37" i="9"/>
  <c r="EI107" i="9"/>
  <c r="EJ107" i="9" s="1"/>
  <c r="DA138" i="9"/>
  <c r="DG143" i="9"/>
  <c r="FJ115" i="9"/>
  <c r="FK115" i="9"/>
  <c r="EI62" i="9"/>
  <c r="EJ62" i="9" s="1"/>
  <c r="DA147" i="9"/>
  <c r="DA134" i="9"/>
  <c r="FK32" i="9"/>
  <c r="FJ32" i="9"/>
  <c r="DG25" i="9"/>
  <c r="FJ67" i="9"/>
  <c r="FK67" i="9"/>
  <c r="DA143" i="9"/>
  <c r="FJ130" i="9"/>
  <c r="FK130" i="9"/>
  <c r="DA155" i="9"/>
  <c r="FK34" i="9"/>
  <c r="FJ34" i="9"/>
  <c r="FJ143" i="9"/>
  <c r="FK143" i="9"/>
  <c r="EI90" i="9"/>
  <c r="EJ90" i="9" s="1"/>
  <c r="FK57" i="9"/>
  <c r="FJ57" i="9"/>
  <c r="FK59" i="9"/>
  <c r="FJ59" i="9"/>
  <c r="FJ56" i="9"/>
  <c r="FK56" i="9"/>
  <c r="FK96" i="9"/>
  <c r="FJ96" i="9"/>
  <c r="FK75" i="9"/>
  <c r="FJ75" i="9"/>
  <c r="DA41" i="9"/>
  <c r="FJ69" i="9"/>
  <c r="FK69" i="9"/>
  <c r="FK155" i="9"/>
  <c r="FJ155" i="9"/>
  <c r="EI56" i="9"/>
  <c r="EJ56" i="9" s="1"/>
  <c r="FJ128" i="9"/>
  <c r="FK128" i="9"/>
  <c r="FJ132" i="9"/>
  <c r="FK132" i="9"/>
  <c r="FK86" i="9"/>
  <c r="FJ86" i="9"/>
  <c r="FK148" i="9"/>
  <c r="FJ148" i="9"/>
  <c r="FJ45" i="9"/>
  <c r="FK45" i="9"/>
  <c r="FJ65" i="9"/>
  <c r="FK65" i="9"/>
  <c r="EI75" i="9"/>
  <c r="EJ75" i="9" s="1"/>
  <c r="FK70" i="9"/>
  <c r="FJ70" i="9"/>
  <c r="DA58" i="9"/>
  <c r="EI40" i="9"/>
  <c r="EJ40" i="9" s="1"/>
  <c r="FJ31" i="9"/>
  <c r="FK31" i="9"/>
  <c r="DG37" i="9"/>
  <c r="DG110" i="9"/>
  <c r="EI80" i="9"/>
  <c r="EJ80" i="9" s="1"/>
  <c r="DA45" i="9"/>
  <c r="EI136" i="9"/>
  <c r="EJ136" i="9" s="1"/>
  <c r="DA32" i="9"/>
  <c r="EI102" i="9"/>
  <c r="EJ102" i="9" s="1"/>
  <c r="DA82" i="9"/>
  <c r="FJ108" i="9"/>
  <c r="FK108" i="9"/>
  <c r="EI39" i="9"/>
  <c r="EJ39" i="9" s="1"/>
  <c r="DG33" i="9"/>
  <c r="DA103" i="9"/>
  <c r="FK43" i="9"/>
  <c r="FJ43" i="9"/>
  <c r="DG114" i="9"/>
  <c r="FJ131" i="9"/>
  <c r="FK131" i="9"/>
  <c r="FK21" i="9"/>
  <c r="FJ21" i="9"/>
  <c r="FJ95" i="9"/>
  <c r="FK95" i="9"/>
  <c r="FJ118" i="9"/>
  <c r="FK118" i="9"/>
  <c r="DG64" i="9"/>
  <c r="EI134" i="9"/>
  <c r="EJ134" i="9" s="1"/>
  <c r="FK103" i="9"/>
  <c r="FJ103" i="9"/>
  <c r="FK84" i="9"/>
  <c r="FJ84" i="9"/>
  <c r="FJ40" i="9"/>
  <c r="FK40" i="9"/>
  <c r="FJ117" i="9"/>
  <c r="FK117" i="9"/>
  <c r="FK137" i="9"/>
  <c r="FJ137" i="9"/>
  <c r="FJ134" i="9"/>
  <c r="FK134" i="9"/>
  <c r="FK79" i="9"/>
  <c r="FJ79" i="9"/>
  <c r="FK106" i="9"/>
  <c r="FJ106" i="9"/>
  <c r="FJ154" i="9"/>
  <c r="FK154" i="9"/>
  <c r="FK124" i="9"/>
  <c r="FJ124" i="9"/>
  <c r="EI38" i="9"/>
  <c r="EJ38" i="9" s="1"/>
  <c r="DG138" i="9"/>
  <c r="EI70" i="9"/>
  <c r="EJ70" i="9" s="1"/>
  <c r="DG121" i="9"/>
  <c r="EI23" i="9"/>
  <c r="EJ23" i="9" s="1"/>
  <c r="FJ152" i="9"/>
  <c r="FK152" i="9"/>
  <c r="EI98" i="9"/>
  <c r="EJ98" i="9" s="1"/>
  <c r="FK36" i="9"/>
  <c r="FJ36" i="9"/>
  <c r="FJ144" i="9"/>
  <c r="FK144" i="9"/>
  <c r="EI20" i="9"/>
  <c r="EJ20" i="9" s="1"/>
  <c r="EI22" i="9"/>
  <c r="EJ22" i="9" s="1"/>
  <c r="FJ120" i="9"/>
  <c r="FK120" i="9"/>
  <c r="EI50" i="9"/>
  <c r="EJ50" i="9" s="1"/>
  <c r="DA74" i="9"/>
  <c r="FJ28" i="9"/>
  <c r="FK28" i="9"/>
  <c r="DA83" i="9"/>
  <c r="EI79" i="9"/>
  <c r="EJ79" i="9" s="1"/>
  <c r="DG149" i="9"/>
  <c r="DA106" i="9"/>
  <c r="EB19" i="8"/>
  <c r="ES17" i="8" s="1"/>
  <c r="EV17" i="8" s="1"/>
  <c r="DA72" i="9"/>
  <c r="FJ55" i="9"/>
  <c r="FK55" i="9"/>
  <c r="EI106" i="9"/>
  <c r="EJ106" i="9" s="1"/>
  <c r="DA46" i="9"/>
  <c r="EB18" i="8"/>
  <c r="EC18" i="8"/>
  <c r="FJ82" i="9"/>
  <c r="FK82" i="9"/>
  <c r="FK27" i="9"/>
  <c r="FJ27" i="9"/>
  <c r="DG17" i="9"/>
  <c r="DG131" i="9"/>
  <c r="DA142" i="9"/>
  <c r="FJ53" i="9"/>
  <c r="FK53" i="9"/>
  <c r="FK25" i="9"/>
  <c r="FJ25" i="9"/>
  <c r="DG102" i="9"/>
  <c r="FJ62" i="9"/>
  <c r="FK62" i="9"/>
  <c r="DA54" i="9"/>
  <c r="FJ156" i="9"/>
  <c r="FK156" i="9"/>
  <c r="DA76" i="9"/>
  <c r="EI142" i="9"/>
  <c r="EJ142" i="9" s="1"/>
  <c r="FK72" i="9"/>
  <c r="FJ72" i="9"/>
  <c r="FJ78" i="9"/>
  <c r="FK78" i="9"/>
  <c r="FJ127" i="9"/>
  <c r="FK127" i="9"/>
  <c r="FJ107" i="9"/>
  <c r="FK107" i="9"/>
  <c r="EI108" i="9"/>
  <c r="EJ108" i="9" s="1"/>
  <c r="FJ47" i="9"/>
  <c r="FK47" i="9"/>
  <c r="FJ123" i="9"/>
  <c r="FK123" i="9"/>
  <c r="FK77" i="9"/>
  <c r="FJ77" i="9"/>
  <c r="FJ102" i="9"/>
  <c r="FK102" i="9"/>
  <c r="FJ139" i="9"/>
  <c r="FK139" i="9"/>
  <c r="DG123" i="9"/>
  <c r="FK38" i="9"/>
  <c r="FJ38" i="9"/>
  <c r="FJ101" i="9"/>
  <c r="FK101" i="9"/>
  <c r="FJ90" i="9"/>
  <c r="FK90" i="9"/>
  <c r="FK76" i="9"/>
  <c r="FJ76" i="9"/>
  <c r="FJ29" i="9"/>
  <c r="FK29" i="9"/>
  <c r="FK87" i="9"/>
  <c r="FJ87" i="9"/>
  <c r="FK64" i="9"/>
  <c r="FJ64" i="9"/>
  <c r="EI147" i="9"/>
  <c r="EJ147" i="9" s="1"/>
  <c r="DG145" i="9"/>
  <c r="FK110" i="9"/>
  <c r="FJ110" i="9"/>
  <c r="FK24" i="9"/>
  <c r="FJ24" i="9"/>
  <c r="DG19" i="9"/>
  <c r="DG23" i="9"/>
  <c r="FK99" i="9"/>
  <c r="FJ99" i="9"/>
  <c r="EI47" i="9"/>
  <c r="EJ47" i="9" s="1"/>
  <c r="FJ51" i="9"/>
  <c r="FK51" i="9"/>
  <c r="EI140" i="9"/>
  <c r="EJ140" i="9" s="1"/>
  <c r="DG134" i="9"/>
  <c r="FJ97" i="9"/>
  <c r="FK97" i="9"/>
  <c r="DA140" i="9"/>
  <c r="FJ54" i="9"/>
  <c r="FK54" i="9"/>
  <c r="EI155" i="9"/>
  <c r="EJ155" i="9" s="1"/>
  <c r="FJ129" i="9"/>
  <c r="FK129" i="9"/>
  <c r="FK66" i="9"/>
  <c r="FJ66" i="9"/>
  <c r="EI48" i="9"/>
  <c r="EJ48" i="9" s="1"/>
  <c r="EI18" i="8"/>
  <c r="EL18" i="8" s="1"/>
  <c r="DA114" i="9"/>
  <c r="FJ71" i="9"/>
  <c r="FK71" i="9"/>
  <c r="EI129" i="9"/>
  <c r="EJ129" i="9" s="1"/>
  <c r="DG141" i="9"/>
  <c r="DA99" i="9"/>
  <c r="DG112" i="9"/>
  <c r="FK149" i="9"/>
  <c r="FJ149" i="9"/>
  <c r="DA78" i="9"/>
  <c r="EI113" i="9"/>
  <c r="EJ113" i="9" s="1"/>
  <c r="FK44" i="9"/>
  <c r="FJ44" i="9"/>
  <c r="DA57" i="9"/>
  <c r="FJ46" i="9"/>
  <c r="FK46" i="9"/>
  <c r="FK133" i="9"/>
  <c r="FJ133" i="9"/>
  <c r="FJ52" i="9"/>
  <c r="FK52" i="9"/>
  <c r="EI73" i="9"/>
  <c r="EJ73" i="9" s="1"/>
  <c r="EI78" i="9"/>
  <c r="EJ78" i="9" s="1"/>
  <c r="DA65" i="9"/>
  <c r="FJ60" i="9"/>
  <c r="FK60" i="9"/>
  <c r="FJ114" i="9"/>
  <c r="FK114" i="9"/>
  <c r="CU37" i="8"/>
  <c r="CV37" i="8" s="1"/>
  <c r="DQ27" i="8" s="1"/>
  <c r="CR38" i="8"/>
  <c r="EI29" i="9"/>
  <c r="EJ29" i="9" s="1"/>
  <c r="DG42" i="9"/>
  <c r="DA71" i="9"/>
  <c r="FK92" i="9"/>
  <c r="FJ92" i="9"/>
  <c r="FJ17" i="9"/>
  <c r="FK17" i="9"/>
  <c r="EI260" i="8"/>
  <c r="EL260" i="8" s="1"/>
  <c r="FJ26" i="9"/>
  <c r="FK26" i="9"/>
  <c r="FJ104" i="9"/>
  <c r="FK104" i="9"/>
  <c r="FK111" i="9"/>
  <c r="FJ111" i="9"/>
  <c r="FJ150" i="9"/>
  <c r="FK150" i="9"/>
  <c r="FK63" i="9"/>
  <c r="FJ63" i="9"/>
  <c r="FK126" i="9"/>
  <c r="FJ126" i="9"/>
  <c r="FJ89" i="9"/>
  <c r="FK89" i="9"/>
  <c r="FJ19" i="9"/>
  <c r="FK19" i="9"/>
  <c r="FJ88" i="9"/>
  <c r="FK88" i="9"/>
  <c r="EI101" i="9"/>
  <c r="EJ101" i="9" s="1"/>
  <c r="FJ105" i="9"/>
  <c r="FK105" i="9"/>
  <c r="EI81" i="9"/>
  <c r="EJ81" i="9" s="1"/>
  <c r="FK116" i="9"/>
  <c r="FJ116" i="9"/>
  <c r="FJ50" i="9"/>
  <c r="FK50" i="9"/>
  <c r="DG74" i="9"/>
  <c r="EI148" i="9"/>
  <c r="EJ148" i="9" s="1"/>
  <c r="DG80" i="9"/>
  <c r="EI84" i="9"/>
  <c r="EJ84" i="9" s="1"/>
  <c r="FK80" i="9"/>
  <c r="FJ80" i="9"/>
  <c r="DA125" i="9"/>
  <c r="FK20" i="9"/>
  <c r="FJ20" i="9"/>
  <c r="FJ98" i="9"/>
  <c r="FK98" i="9"/>
  <c r="DG28" i="9"/>
  <c r="EI149" i="9"/>
  <c r="EJ149" i="9" s="1"/>
  <c r="EI59" i="9"/>
  <c r="EJ59" i="9" s="1"/>
  <c r="FK68" i="9"/>
  <c r="FJ68" i="9"/>
  <c r="DG101" i="9"/>
  <c r="DA51" i="9"/>
  <c r="DG62" i="9"/>
  <c r="EI145" i="9"/>
  <c r="EJ145" i="9" s="1"/>
  <c r="FK73" i="9"/>
  <c r="FJ73" i="9"/>
  <c r="DG16" i="9"/>
  <c r="FK151" i="9"/>
  <c r="FJ151" i="9"/>
  <c r="DA20" i="9"/>
  <c r="EI157" i="9"/>
  <c r="EJ157" i="9" s="1"/>
  <c r="DG100" i="9"/>
  <c r="DA52" i="9"/>
  <c r="DG139" i="9"/>
  <c r="DA94" i="9"/>
  <c r="DA84" i="9"/>
  <c r="DA117" i="9"/>
  <c r="DG130" i="9"/>
  <c r="DA60" i="9"/>
  <c r="FJ122" i="9"/>
  <c r="FK122" i="9"/>
  <c r="FJ138" i="9"/>
  <c r="FK138" i="9"/>
  <c r="DS26" i="8"/>
  <c r="DT26" i="8"/>
  <c r="EI26" i="9"/>
  <c r="EJ26" i="9" s="1"/>
  <c r="DA149" i="9"/>
  <c r="DO155" i="9" l="1"/>
  <c r="DG33" i="8"/>
  <c r="DI33" i="8" s="1"/>
  <c r="DJ33" i="8" s="1"/>
  <c r="EA21" i="8" s="1"/>
  <c r="DC34" i="8"/>
  <c r="EC20" i="8"/>
  <c r="EB20" i="8"/>
  <c r="DO57" i="9"/>
  <c r="DS57" i="9" s="1"/>
  <c r="DO129" i="9"/>
  <c r="DS129" i="9" s="1"/>
  <c r="DO96" i="9"/>
  <c r="DO20" i="9"/>
  <c r="DS20" i="9" s="1"/>
  <c r="DO105" i="9"/>
  <c r="DR105" i="9" s="1"/>
  <c r="DO42" i="9"/>
  <c r="DR42" i="9" s="1"/>
  <c r="EI24" i="8"/>
  <c r="EL24" i="8" s="1"/>
  <c r="DO31" i="9"/>
  <c r="DS31" i="9" s="1"/>
  <c r="ES15" i="8"/>
  <c r="EV15" i="8" s="1"/>
  <c r="DO34" i="9"/>
  <c r="DS34" i="9" s="1"/>
  <c r="DO137" i="9"/>
  <c r="DO67" i="9"/>
  <c r="DS67" i="9" s="1"/>
  <c r="DO120" i="9"/>
  <c r="DS120" i="9" s="1"/>
  <c r="DO24" i="9"/>
  <c r="DR24" i="9" s="1"/>
  <c r="DO88" i="9"/>
  <c r="DR88" i="9" s="1"/>
  <c r="DO51" i="9"/>
  <c r="DR51" i="9" s="1"/>
  <c r="DO90" i="9"/>
  <c r="DR90" i="9" s="1"/>
  <c r="DN155" i="9"/>
  <c r="DN96" i="9"/>
  <c r="DO142" i="9"/>
  <c r="DS142" i="9" s="1"/>
  <c r="DO121" i="9"/>
  <c r="DO111" i="9"/>
  <c r="DS111" i="9" s="1"/>
  <c r="DO152" i="9"/>
  <c r="DR152" i="9" s="1"/>
  <c r="DO99" i="9"/>
  <c r="DR99" i="9" s="1"/>
  <c r="DN137" i="9"/>
  <c r="DO98" i="9"/>
  <c r="DR98" i="9" s="1"/>
  <c r="DO68" i="9"/>
  <c r="DR68" i="9" s="1"/>
  <c r="DO29" i="9"/>
  <c r="DS29" i="9" s="1"/>
  <c r="DO32" i="9"/>
  <c r="DO95" i="9"/>
  <c r="DR95" i="9" s="1"/>
  <c r="DO73" i="9"/>
  <c r="DR73" i="9" s="1"/>
  <c r="DO79" i="9"/>
  <c r="DS79" i="9" s="1"/>
  <c r="DO109" i="9"/>
  <c r="DR109" i="9" s="1"/>
  <c r="DO150" i="9"/>
  <c r="DR150" i="9" s="1"/>
  <c r="DO84" i="9"/>
  <c r="DS84" i="9" s="1"/>
  <c r="DO65" i="9"/>
  <c r="DS65" i="9" s="1"/>
  <c r="DO17" i="9"/>
  <c r="DS17" i="9" s="1"/>
  <c r="DO23" i="9"/>
  <c r="DR23" i="9" s="1"/>
  <c r="DO28" i="9"/>
  <c r="DR28" i="9" s="1"/>
  <c r="DN32" i="9"/>
  <c r="DO87" i="9"/>
  <c r="DS87" i="9" s="1"/>
  <c r="DO40" i="9"/>
  <c r="DS40" i="9" s="1"/>
  <c r="DO92" i="9"/>
  <c r="DS92" i="9" s="1"/>
  <c r="DO75" i="9"/>
  <c r="DS75" i="9" s="1"/>
  <c r="DO122" i="9"/>
  <c r="DS122" i="9" s="1"/>
  <c r="DO72" i="9"/>
  <c r="DS72" i="9" s="1"/>
  <c r="DO107" i="9"/>
  <c r="DS107" i="9" s="1"/>
  <c r="DO117" i="9"/>
  <c r="DS117" i="9" s="1"/>
  <c r="DO62" i="9"/>
  <c r="DO53" i="9"/>
  <c r="DR53" i="9" s="1"/>
  <c r="DO113" i="9"/>
  <c r="DO46" i="9"/>
  <c r="DS46" i="9" s="1"/>
  <c r="DO83" i="9"/>
  <c r="DS83" i="9" s="1"/>
  <c r="DO131" i="9"/>
  <c r="DS131" i="9" s="1"/>
  <c r="DO45" i="9"/>
  <c r="DS45" i="9" s="1"/>
  <c r="DO148" i="9"/>
  <c r="DO124" i="9"/>
  <c r="DS124" i="9" s="1"/>
  <c r="DN37" i="9"/>
  <c r="DO37" i="9"/>
  <c r="DO49" i="9"/>
  <c r="DR49" i="9" s="1"/>
  <c r="DO55" i="9"/>
  <c r="DS55" i="9" s="1"/>
  <c r="DN62" i="9"/>
  <c r="DO41" i="9"/>
  <c r="DO144" i="9"/>
  <c r="DR144" i="9" s="1"/>
  <c r="DO154" i="9"/>
  <c r="DR154" i="9" s="1"/>
  <c r="DO43" i="9"/>
  <c r="DS43" i="9" s="1"/>
  <c r="DN148" i="9"/>
  <c r="DO108" i="9"/>
  <c r="DS108" i="9" s="1"/>
  <c r="DO106" i="9"/>
  <c r="DR106" i="9" s="1"/>
  <c r="DO115" i="9"/>
  <c r="DR115" i="9" s="1"/>
  <c r="DN121" i="9"/>
  <c r="DO78" i="9"/>
  <c r="DR78" i="9" s="1"/>
  <c r="DO128" i="9"/>
  <c r="DS128" i="9" s="1"/>
  <c r="DO59" i="9"/>
  <c r="DO138" i="9"/>
  <c r="DR138" i="9" s="1"/>
  <c r="DO139" i="9"/>
  <c r="DR139" i="9" s="1"/>
  <c r="DO50" i="9"/>
  <c r="DS50" i="9" s="1"/>
  <c r="DO110" i="9"/>
  <c r="DR110" i="9" s="1"/>
  <c r="DO118" i="9"/>
  <c r="DO85" i="9"/>
  <c r="DR85" i="9" s="1"/>
  <c r="DO127" i="9"/>
  <c r="DS127" i="9" s="1"/>
  <c r="DN61" i="9"/>
  <c r="DO61" i="9"/>
  <c r="DO80" i="9"/>
  <c r="DS80" i="9" s="1"/>
  <c r="DO153" i="9"/>
  <c r="DR153" i="9" s="1"/>
  <c r="DO91" i="9"/>
  <c r="DR91" i="9" s="1"/>
  <c r="DO130" i="9"/>
  <c r="DR130" i="9" s="1"/>
  <c r="DO26" i="9"/>
  <c r="DN113" i="9"/>
  <c r="DO134" i="9"/>
  <c r="DS134" i="9" s="1"/>
  <c r="DO33" i="9"/>
  <c r="DO93" i="9"/>
  <c r="DO77" i="9"/>
  <c r="DR77" i="9" s="1"/>
  <c r="DO97" i="9"/>
  <c r="DS97" i="9" s="1"/>
  <c r="DO81" i="9"/>
  <c r="DR81" i="9" s="1"/>
  <c r="DO22" i="9"/>
  <c r="DR22" i="9" s="1"/>
  <c r="DO38" i="9"/>
  <c r="DS38" i="9" s="1"/>
  <c r="DO126" i="9"/>
  <c r="DS126" i="9" s="1"/>
  <c r="DO54" i="9"/>
  <c r="DS54" i="9" s="1"/>
  <c r="DO86" i="9"/>
  <c r="DS86" i="9" s="1"/>
  <c r="DN59" i="9"/>
  <c r="DO149" i="9"/>
  <c r="DS149" i="9" s="1"/>
  <c r="DN118" i="9"/>
  <c r="DO119" i="9"/>
  <c r="DS119" i="9" s="1"/>
  <c r="DN93" i="9"/>
  <c r="DO70" i="9"/>
  <c r="DS70" i="9" s="1"/>
  <c r="DO135" i="9"/>
  <c r="DR135" i="9" s="1"/>
  <c r="DO101" i="9"/>
  <c r="DS101" i="9" s="1"/>
  <c r="DO60" i="9"/>
  <c r="DR60" i="9" s="1"/>
  <c r="DN33" i="9"/>
  <c r="DN146" i="9"/>
  <c r="DO146" i="9"/>
  <c r="DO94" i="9"/>
  <c r="DS94" i="9" s="1"/>
  <c r="DN41" i="9"/>
  <c r="DO156" i="9"/>
  <c r="DS156" i="9" s="1"/>
  <c r="DN47" i="9"/>
  <c r="DO47" i="9"/>
  <c r="DO89" i="9"/>
  <c r="FN19" i="9"/>
  <c r="FO19" i="9"/>
  <c r="FO137" i="9"/>
  <c r="FN137" i="9"/>
  <c r="FN96" i="9"/>
  <c r="FO96" i="9"/>
  <c r="FO115" i="9"/>
  <c r="FN115" i="9"/>
  <c r="FO33" i="9"/>
  <c r="FN33" i="9"/>
  <c r="DN16" i="9"/>
  <c r="DO16" i="9"/>
  <c r="DN30" i="9"/>
  <c r="DO30" i="9"/>
  <c r="FO149" i="9"/>
  <c r="FN149" i="9"/>
  <c r="FN108" i="9"/>
  <c r="FO108" i="9"/>
  <c r="DN58" i="9"/>
  <c r="DO58" i="9"/>
  <c r="DN100" i="9"/>
  <c r="DO100" i="9"/>
  <c r="FN16" i="9"/>
  <c r="FO16" i="9"/>
  <c r="FO112" i="9"/>
  <c r="FN112" i="9"/>
  <c r="FN138" i="9"/>
  <c r="FO138" i="9"/>
  <c r="DO18" i="9"/>
  <c r="DN18" i="9"/>
  <c r="DO64" i="9"/>
  <c r="DN64" i="9"/>
  <c r="FO50" i="9"/>
  <c r="FN50" i="9"/>
  <c r="FN111" i="9"/>
  <c r="FO111" i="9"/>
  <c r="CU38" i="8"/>
  <c r="CV38" i="8" s="1"/>
  <c r="DQ28" i="8" s="1"/>
  <c r="CR39" i="8"/>
  <c r="FN52" i="9"/>
  <c r="FO52" i="9"/>
  <c r="FO129" i="9"/>
  <c r="FN129" i="9"/>
  <c r="FO97" i="9"/>
  <c r="FN97" i="9"/>
  <c r="DN21" i="9"/>
  <c r="DO21" i="9"/>
  <c r="FN127" i="9"/>
  <c r="FO127" i="9"/>
  <c r="DO104" i="9"/>
  <c r="DN104" i="9"/>
  <c r="FN27" i="9"/>
  <c r="FO27" i="9"/>
  <c r="FN84" i="9"/>
  <c r="FO84" i="9"/>
  <c r="DO35" i="9"/>
  <c r="DN35" i="9"/>
  <c r="FN128" i="9"/>
  <c r="FO128" i="9"/>
  <c r="FO69" i="9"/>
  <c r="FN69" i="9"/>
  <c r="FO75" i="9"/>
  <c r="FN75" i="9"/>
  <c r="FN57" i="9"/>
  <c r="FO57" i="9"/>
  <c r="FO147" i="9"/>
  <c r="FN147" i="9"/>
  <c r="FO42" i="9"/>
  <c r="FN42" i="9"/>
  <c r="FO23" i="9"/>
  <c r="FN23" i="9"/>
  <c r="FN151" i="9"/>
  <c r="FO151" i="9"/>
  <c r="FO60" i="9"/>
  <c r="FN60" i="9"/>
  <c r="FO90" i="9"/>
  <c r="FN90" i="9"/>
  <c r="FN154" i="9"/>
  <c r="FO154" i="9"/>
  <c r="DN102" i="9"/>
  <c r="DO102" i="9"/>
  <c r="FO98" i="9"/>
  <c r="FN98" i="9"/>
  <c r="FN116" i="9"/>
  <c r="FO116" i="9"/>
  <c r="DT27" i="8"/>
  <c r="DS27" i="8"/>
  <c r="FO133" i="9"/>
  <c r="FN133" i="9"/>
  <c r="FO44" i="9"/>
  <c r="FN44" i="9"/>
  <c r="DO114" i="9"/>
  <c r="DN114" i="9"/>
  <c r="DO136" i="9"/>
  <c r="DN136" i="9"/>
  <c r="FN51" i="9"/>
  <c r="FO51" i="9"/>
  <c r="FN24" i="9"/>
  <c r="FO24" i="9"/>
  <c r="FN29" i="9"/>
  <c r="FO29" i="9"/>
  <c r="FO101" i="9"/>
  <c r="FN101" i="9"/>
  <c r="FO123" i="9"/>
  <c r="FN123" i="9"/>
  <c r="FO25" i="9"/>
  <c r="FN25" i="9"/>
  <c r="FO55" i="9"/>
  <c r="FN55" i="9"/>
  <c r="FN28" i="9"/>
  <c r="FO28" i="9"/>
  <c r="FN117" i="9"/>
  <c r="FO117" i="9"/>
  <c r="DN66" i="9"/>
  <c r="DO66" i="9"/>
  <c r="DN39" i="9"/>
  <c r="DO39" i="9"/>
  <c r="FO56" i="9"/>
  <c r="FN56" i="9"/>
  <c r="FN48" i="9"/>
  <c r="FO48" i="9"/>
  <c r="FO125" i="9"/>
  <c r="FN125" i="9"/>
  <c r="DN74" i="9"/>
  <c r="DO74" i="9"/>
  <c r="DN132" i="9"/>
  <c r="DO132" i="9"/>
  <c r="FN17" i="9"/>
  <c r="FO17" i="9"/>
  <c r="FN121" i="9"/>
  <c r="FO121" i="9"/>
  <c r="FO35" i="9"/>
  <c r="FN35" i="9"/>
  <c r="DN19" i="9"/>
  <c r="DO19" i="9"/>
  <c r="DO140" i="9"/>
  <c r="DN140" i="9"/>
  <c r="FN86" i="9"/>
  <c r="FO86" i="9"/>
  <c r="FO64" i="9"/>
  <c r="FN64" i="9"/>
  <c r="FO38" i="9"/>
  <c r="FN38" i="9"/>
  <c r="FN78" i="9"/>
  <c r="FO78" i="9"/>
  <c r="FN156" i="9"/>
  <c r="FO156" i="9"/>
  <c r="FO144" i="9"/>
  <c r="FN144" i="9"/>
  <c r="FN106" i="9"/>
  <c r="FO106" i="9"/>
  <c r="FO134" i="9"/>
  <c r="FN134" i="9"/>
  <c r="FO65" i="9"/>
  <c r="FN65" i="9"/>
  <c r="FO59" i="9"/>
  <c r="FN59" i="9"/>
  <c r="FO67" i="9"/>
  <c r="FN67" i="9"/>
  <c r="DO63" i="9"/>
  <c r="DN63" i="9"/>
  <c r="FO100" i="9"/>
  <c r="FN100" i="9"/>
  <c r="DO56" i="9"/>
  <c r="DN56" i="9"/>
  <c r="FN39" i="9"/>
  <c r="FO39" i="9"/>
  <c r="FO113" i="9"/>
  <c r="FN113" i="9"/>
  <c r="FO49" i="9"/>
  <c r="FN49" i="9"/>
  <c r="FO71" i="9"/>
  <c r="FN71" i="9"/>
  <c r="FO139" i="9"/>
  <c r="FN139" i="9"/>
  <c r="FO107" i="9"/>
  <c r="FN107" i="9"/>
  <c r="DO133" i="9"/>
  <c r="DN133" i="9"/>
  <c r="FO103" i="9"/>
  <c r="FN103" i="9"/>
  <c r="FN140" i="9"/>
  <c r="FO140" i="9"/>
  <c r="FN58" i="9"/>
  <c r="FO58" i="9"/>
  <c r="FO105" i="9"/>
  <c r="FN105" i="9"/>
  <c r="FN152" i="9"/>
  <c r="FO152" i="9"/>
  <c r="FN135" i="9"/>
  <c r="FO135" i="9"/>
  <c r="DN103" i="9"/>
  <c r="DO103" i="9"/>
  <c r="DN82" i="9"/>
  <c r="DO82" i="9"/>
  <c r="FO89" i="9"/>
  <c r="FN89" i="9"/>
  <c r="FN126" i="9"/>
  <c r="FO126" i="9"/>
  <c r="FO104" i="9"/>
  <c r="FN104" i="9"/>
  <c r="FN92" i="9"/>
  <c r="FO92" i="9"/>
  <c r="FN110" i="9"/>
  <c r="FO110" i="9"/>
  <c r="FN82" i="9"/>
  <c r="FO82" i="9"/>
  <c r="FN120" i="9"/>
  <c r="FO120" i="9"/>
  <c r="FN36" i="9"/>
  <c r="FO36" i="9"/>
  <c r="FO40" i="9"/>
  <c r="FN40" i="9"/>
  <c r="FO118" i="9"/>
  <c r="FN118" i="9"/>
  <c r="FO131" i="9"/>
  <c r="FN131" i="9"/>
  <c r="FO130" i="9"/>
  <c r="FN130" i="9"/>
  <c r="DN27" i="9"/>
  <c r="DO27" i="9"/>
  <c r="FN81" i="9"/>
  <c r="FO81" i="9"/>
  <c r="DO69" i="9"/>
  <c r="DN69" i="9"/>
  <c r="FO22" i="9"/>
  <c r="FN22" i="9"/>
  <c r="FO41" i="9"/>
  <c r="FN41" i="9"/>
  <c r="DN36" i="9"/>
  <c r="DO36" i="9"/>
  <c r="FN74" i="9"/>
  <c r="FO74" i="9"/>
  <c r="FN153" i="9"/>
  <c r="FO153" i="9"/>
  <c r="DN44" i="9"/>
  <c r="DO44" i="9"/>
  <c r="FO46" i="9"/>
  <c r="FN46" i="9"/>
  <c r="FN87" i="9"/>
  <c r="FO87" i="9"/>
  <c r="FN150" i="9"/>
  <c r="FO150" i="9"/>
  <c r="DO25" i="9"/>
  <c r="DN25" i="9"/>
  <c r="FO62" i="9"/>
  <c r="FN62" i="9"/>
  <c r="FN18" i="9"/>
  <c r="FO18" i="9"/>
  <c r="DN48" i="9"/>
  <c r="DO48" i="9"/>
  <c r="FO20" i="9"/>
  <c r="FN20" i="9"/>
  <c r="FO114" i="9"/>
  <c r="FN114" i="9"/>
  <c r="FO76" i="9"/>
  <c r="FN76" i="9"/>
  <c r="DN125" i="9"/>
  <c r="DO125" i="9"/>
  <c r="FN77" i="9"/>
  <c r="FO77" i="9"/>
  <c r="FO53" i="9"/>
  <c r="FN53" i="9"/>
  <c r="FN79" i="9"/>
  <c r="FO79" i="9"/>
  <c r="DO116" i="9"/>
  <c r="DN116" i="9"/>
  <c r="FO70" i="9"/>
  <c r="FN70" i="9"/>
  <c r="FO45" i="9"/>
  <c r="FN45" i="9"/>
  <c r="FN132" i="9"/>
  <c r="FO132" i="9"/>
  <c r="FN32" i="9"/>
  <c r="FO32" i="9"/>
  <c r="FO37" i="9"/>
  <c r="FN37" i="9"/>
  <c r="FN146" i="9"/>
  <c r="FO146" i="9"/>
  <c r="FN61" i="9"/>
  <c r="FO61" i="9"/>
  <c r="FN94" i="9"/>
  <c r="FO94" i="9"/>
  <c r="FN30" i="9"/>
  <c r="FO30" i="9"/>
  <c r="FO109" i="9"/>
  <c r="FN109" i="9"/>
  <c r="FN142" i="9"/>
  <c r="FO142" i="9"/>
  <c r="FO85" i="9"/>
  <c r="FN85" i="9"/>
  <c r="FO91" i="9"/>
  <c r="FN91" i="9"/>
  <c r="FN141" i="9"/>
  <c r="FO141" i="9"/>
  <c r="DO76" i="9"/>
  <c r="DN76" i="9"/>
  <c r="H15" i="9"/>
  <c r="FN21" i="9"/>
  <c r="FO21" i="9"/>
  <c r="DN112" i="9"/>
  <c r="DO112" i="9"/>
  <c r="FO143" i="9"/>
  <c r="FN143" i="9"/>
  <c r="DO71" i="9"/>
  <c r="DN71" i="9"/>
  <c r="FO47" i="9"/>
  <c r="FN47" i="9"/>
  <c r="FO31" i="9"/>
  <c r="FN31" i="9"/>
  <c r="FO34" i="9"/>
  <c r="FN34" i="9"/>
  <c r="DN145" i="9"/>
  <c r="DO145" i="9"/>
  <c r="FN119" i="9"/>
  <c r="FO119" i="9"/>
  <c r="FN68" i="9"/>
  <c r="FO68" i="9"/>
  <c r="DO143" i="9"/>
  <c r="DN143" i="9"/>
  <c r="FO102" i="9"/>
  <c r="FN102" i="9"/>
  <c r="FO122" i="9"/>
  <c r="FN122" i="9"/>
  <c r="FO88" i="9"/>
  <c r="FN88" i="9"/>
  <c r="DN141" i="9"/>
  <c r="DO141" i="9"/>
  <c r="FN73" i="9"/>
  <c r="FO73" i="9"/>
  <c r="FO80" i="9"/>
  <c r="FN80" i="9"/>
  <c r="FN63" i="9"/>
  <c r="FO63" i="9"/>
  <c r="FN26" i="9"/>
  <c r="FO26" i="9"/>
  <c r="FO66" i="9"/>
  <c r="FN66" i="9"/>
  <c r="FO54" i="9"/>
  <c r="FN54" i="9"/>
  <c r="FO99" i="9"/>
  <c r="FN99" i="9"/>
  <c r="DO147" i="9"/>
  <c r="DN147" i="9"/>
  <c r="FN72" i="9"/>
  <c r="FO72" i="9"/>
  <c r="ES16" i="8"/>
  <c r="EV16" i="8" s="1"/>
  <c r="DO151" i="9"/>
  <c r="DN151" i="9"/>
  <c r="DN123" i="9"/>
  <c r="DO123" i="9"/>
  <c r="FO124" i="9"/>
  <c r="FN124" i="9"/>
  <c r="FO95" i="9"/>
  <c r="FN95" i="9"/>
  <c r="FO43" i="9"/>
  <c r="FN43" i="9"/>
  <c r="FN148" i="9"/>
  <c r="FO148" i="9"/>
  <c r="FO155" i="9"/>
  <c r="FN155" i="9"/>
  <c r="FN93" i="9"/>
  <c r="FO93" i="9"/>
  <c r="DO52" i="9"/>
  <c r="DN52" i="9"/>
  <c r="FO136" i="9"/>
  <c r="FN136" i="9"/>
  <c r="FN145" i="9"/>
  <c r="FO145" i="9"/>
  <c r="FN83" i="9"/>
  <c r="FO83" i="9"/>
  <c r="DS155" i="9" l="1"/>
  <c r="DR57" i="9"/>
  <c r="DX55" i="9" s="1"/>
  <c r="DY55" i="9" s="1"/>
  <c r="L67" i="9" s="1"/>
  <c r="DR129" i="9"/>
  <c r="ES18" i="8"/>
  <c r="EV18" i="8" s="1"/>
  <c r="DG34" i="8"/>
  <c r="DI34" i="8" s="1"/>
  <c r="DJ34" i="8" s="1"/>
  <c r="EA22" i="8" s="1"/>
  <c r="DC35" i="8"/>
  <c r="DR31" i="9"/>
  <c r="DX29" i="9" s="1"/>
  <c r="DY29" i="9" s="1"/>
  <c r="L41" i="9" s="1"/>
  <c r="EB21" i="8"/>
  <c r="EC21" i="8"/>
  <c r="DR96" i="9"/>
  <c r="DS105" i="9"/>
  <c r="DX103" i="9" s="1"/>
  <c r="DY103" i="9" s="1"/>
  <c r="L115" i="9" s="1"/>
  <c r="DR67" i="9"/>
  <c r="DS24" i="9"/>
  <c r="DX22" i="9" s="1"/>
  <c r="DY22" i="9" s="1"/>
  <c r="L34" i="9" s="1"/>
  <c r="DR20" i="9"/>
  <c r="DX18" i="9" s="1"/>
  <c r="DY18" i="9" s="1"/>
  <c r="L30" i="9" s="1"/>
  <c r="DR120" i="9"/>
  <c r="DX118" i="9" s="1"/>
  <c r="DY118" i="9" s="1"/>
  <c r="L130" i="9" s="1"/>
  <c r="DS73" i="9"/>
  <c r="DX71" i="9" s="1"/>
  <c r="DY71" i="9" s="1"/>
  <c r="L83" i="9" s="1"/>
  <c r="DR72" i="9"/>
  <c r="DX70" i="9" s="1"/>
  <c r="DY70" i="9" s="1"/>
  <c r="L82" i="9" s="1"/>
  <c r="DR101" i="9"/>
  <c r="DX99" i="9" s="1"/>
  <c r="DY99" i="9" s="1"/>
  <c r="L111" i="9" s="1"/>
  <c r="DS32" i="9"/>
  <c r="DS137" i="9"/>
  <c r="DS42" i="9"/>
  <c r="DX40" i="9" s="1"/>
  <c r="DY40" i="9" s="1"/>
  <c r="L52" i="9" s="1"/>
  <c r="DS28" i="9"/>
  <c r="DX26" i="9" s="1"/>
  <c r="DY26" i="9" s="1"/>
  <c r="L38" i="9" s="1"/>
  <c r="DS51" i="9"/>
  <c r="DX49" i="9" s="1"/>
  <c r="DY49" i="9" s="1"/>
  <c r="L61" i="9" s="1"/>
  <c r="DR46" i="9"/>
  <c r="DX44" i="9" s="1"/>
  <c r="DY44" i="9" s="1"/>
  <c r="L56" i="9" s="1"/>
  <c r="DS88" i="9"/>
  <c r="DX86" i="9" s="1"/>
  <c r="DY86" i="9" s="1"/>
  <c r="L98" i="9" s="1"/>
  <c r="DS49" i="9"/>
  <c r="DX47" i="9" s="1"/>
  <c r="DY47" i="9" s="1"/>
  <c r="L59" i="9" s="1"/>
  <c r="DR34" i="9"/>
  <c r="DX32" i="9" s="1"/>
  <c r="DY32" i="9" s="1"/>
  <c r="L44" i="9" s="1"/>
  <c r="DS153" i="9"/>
  <c r="DX151" i="9" s="1"/>
  <c r="DY151" i="9" s="1"/>
  <c r="L163" i="9" s="1"/>
  <c r="DR111" i="9"/>
  <c r="DX109" i="9" s="1"/>
  <c r="DY109" i="9" s="1"/>
  <c r="L121" i="9" s="1"/>
  <c r="DR142" i="9"/>
  <c r="DX140" i="9" s="1"/>
  <c r="DY140" i="9" s="1"/>
  <c r="L152" i="9" s="1"/>
  <c r="DS99" i="9"/>
  <c r="DX97" i="9" s="1"/>
  <c r="DY97" i="9" s="1"/>
  <c r="L109" i="9" s="1"/>
  <c r="DS152" i="9"/>
  <c r="DX150" i="9" s="1"/>
  <c r="DY150" i="9" s="1"/>
  <c r="L162" i="9" s="1"/>
  <c r="DR75" i="9"/>
  <c r="DX73" i="9" s="1"/>
  <c r="DY73" i="9" s="1"/>
  <c r="L85" i="9" s="1"/>
  <c r="DS98" i="9"/>
  <c r="DX96" i="9" s="1"/>
  <c r="DY96" i="9" s="1"/>
  <c r="L108" i="9" s="1"/>
  <c r="DR55" i="9"/>
  <c r="DX53" i="9" s="1"/>
  <c r="DY53" i="9" s="1"/>
  <c r="L65" i="9" s="1"/>
  <c r="DS121" i="9"/>
  <c r="DR126" i="9"/>
  <c r="DX124" i="9" s="1"/>
  <c r="DY124" i="9" s="1"/>
  <c r="L136" i="9" s="1"/>
  <c r="DR70" i="9"/>
  <c r="DX68" i="9" s="1"/>
  <c r="DY68" i="9" s="1"/>
  <c r="L80" i="9" s="1"/>
  <c r="FT141" i="9"/>
  <c r="FU141" i="9" s="1"/>
  <c r="O153" i="9" s="1"/>
  <c r="DR155" i="9"/>
  <c r="DS90" i="9"/>
  <c r="DX88" i="9" s="1"/>
  <c r="DY88" i="9" s="1"/>
  <c r="L100" i="9" s="1"/>
  <c r="DS96" i="9"/>
  <c r="DR137" i="9"/>
  <c r="DR79" i="9"/>
  <c r="DX77" i="9" s="1"/>
  <c r="DY77" i="9" s="1"/>
  <c r="L89" i="9" s="1"/>
  <c r="DR131" i="9"/>
  <c r="DX129" i="9" s="1"/>
  <c r="DY129" i="9" s="1"/>
  <c r="L141" i="9" s="1"/>
  <c r="DR113" i="9"/>
  <c r="DR32" i="9"/>
  <c r="DS23" i="9"/>
  <c r="DX21" i="9" s="1"/>
  <c r="DY21" i="9" s="1"/>
  <c r="L33" i="9" s="1"/>
  <c r="DS109" i="9"/>
  <c r="DX107" i="9" s="1"/>
  <c r="DY107" i="9" s="1"/>
  <c r="L119" i="9" s="1"/>
  <c r="DR38" i="9"/>
  <c r="DX36" i="9" s="1"/>
  <c r="DY36" i="9" s="1"/>
  <c r="L48" i="9" s="1"/>
  <c r="DS150" i="9"/>
  <c r="DX148" i="9" s="1"/>
  <c r="DY148" i="9" s="1"/>
  <c r="L160" i="9" s="1"/>
  <c r="DR107" i="9"/>
  <c r="DX105" i="9" s="1"/>
  <c r="DY105" i="9" s="1"/>
  <c r="L117" i="9" s="1"/>
  <c r="DR127" i="9"/>
  <c r="DX125" i="9" s="1"/>
  <c r="DY125" i="9" s="1"/>
  <c r="L137" i="9" s="1"/>
  <c r="DR87" i="9"/>
  <c r="DX85" i="9" s="1"/>
  <c r="DY85" i="9" s="1"/>
  <c r="L97" i="9" s="1"/>
  <c r="DR84" i="9"/>
  <c r="DX82" i="9" s="1"/>
  <c r="DY82" i="9" s="1"/>
  <c r="L94" i="9" s="1"/>
  <c r="DS113" i="9"/>
  <c r="DR17" i="9"/>
  <c r="DX15" i="9" s="1"/>
  <c r="DY15" i="9" s="1"/>
  <c r="L27" i="9" s="1"/>
  <c r="DS68" i="9"/>
  <c r="DX66" i="9" s="1"/>
  <c r="DY66" i="9" s="1"/>
  <c r="L78" i="9" s="1"/>
  <c r="FT132" i="9"/>
  <c r="FU132" i="9" s="1"/>
  <c r="O144" i="9" s="1"/>
  <c r="DR122" i="9"/>
  <c r="DX120" i="9" s="1"/>
  <c r="DY120" i="9" s="1"/>
  <c r="L132" i="9" s="1"/>
  <c r="DR29" i="9"/>
  <c r="DX27" i="9" s="1"/>
  <c r="DY27" i="9" s="1"/>
  <c r="L39" i="9" s="1"/>
  <c r="DR54" i="9"/>
  <c r="DX52" i="9" s="1"/>
  <c r="DY52" i="9" s="1"/>
  <c r="L64" i="9" s="1"/>
  <c r="FT100" i="9"/>
  <c r="FU100" i="9" s="1"/>
  <c r="O112" i="9" s="1"/>
  <c r="DS154" i="9"/>
  <c r="DX152" i="9" s="1"/>
  <c r="DY152" i="9" s="1"/>
  <c r="L164" i="9" s="1"/>
  <c r="FT147" i="9"/>
  <c r="FU147" i="9" s="1"/>
  <c r="O159" i="9" s="1"/>
  <c r="DR121" i="9"/>
  <c r="DS62" i="9"/>
  <c r="DR119" i="9"/>
  <c r="DX117" i="9" s="1"/>
  <c r="DY117" i="9" s="1"/>
  <c r="L129" i="9" s="1"/>
  <c r="DR41" i="9"/>
  <c r="DS53" i="9"/>
  <c r="DX51" i="9" s="1"/>
  <c r="DY51" i="9" s="1"/>
  <c r="L63" i="9" s="1"/>
  <c r="DS144" i="9"/>
  <c r="DX142" i="9" s="1"/>
  <c r="DY142" i="9" s="1"/>
  <c r="L154" i="9" s="1"/>
  <c r="DR45" i="9"/>
  <c r="DX43" i="9" s="1"/>
  <c r="DY43" i="9" s="1"/>
  <c r="L55" i="9" s="1"/>
  <c r="DS95" i="9"/>
  <c r="DX93" i="9" s="1"/>
  <c r="DY93" i="9" s="1"/>
  <c r="L105" i="9" s="1"/>
  <c r="DR92" i="9"/>
  <c r="DX90" i="9" s="1"/>
  <c r="DY90" i="9" s="1"/>
  <c r="L102" i="9" s="1"/>
  <c r="DR149" i="9"/>
  <c r="DX147" i="9" s="1"/>
  <c r="DY147" i="9" s="1"/>
  <c r="L159" i="9" s="1"/>
  <c r="DS106" i="9"/>
  <c r="DX104" i="9" s="1"/>
  <c r="DY104" i="9" s="1"/>
  <c r="L116" i="9" s="1"/>
  <c r="DR65" i="9"/>
  <c r="DX63" i="9" s="1"/>
  <c r="DY63" i="9" s="1"/>
  <c r="L75" i="9" s="1"/>
  <c r="FT51" i="9"/>
  <c r="FU51" i="9" s="1"/>
  <c r="O63" i="9" s="1"/>
  <c r="FT74" i="9"/>
  <c r="FU74" i="9" s="1"/>
  <c r="O86" i="9" s="1"/>
  <c r="FT18" i="9"/>
  <c r="FU18" i="9" s="1"/>
  <c r="O30" i="9" s="1"/>
  <c r="FT60" i="9"/>
  <c r="FU60" i="9" s="1"/>
  <c r="O72" i="9" s="1"/>
  <c r="DS60" i="9"/>
  <c r="DX58" i="9" s="1"/>
  <c r="DY58" i="9" s="1"/>
  <c r="L70" i="9" s="1"/>
  <c r="DR134" i="9"/>
  <c r="DX132" i="9" s="1"/>
  <c r="DY132" i="9" s="1"/>
  <c r="L144" i="9" s="1"/>
  <c r="FT153" i="9"/>
  <c r="FU153" i="9" s="1"/>
  <c r="O165" i="9" s="1"/>
  <c r="DR117" i="9"/>
  <c r="DX115" i="9" s="1"/>
  <c r="DY115" i="9" s="1"/>
  <c r="L127" i="9" s="1"/>
  <c r="DR62" i="9"/>
  <c r="DR50" i="9"/>
  <c r="DX48" i="9" s="1"/>
  <c r="DY48" i="9" s="1"/>
  <c r="L60" i="9" s="1"/>
  <c r="DR80" i="9"/>
  <c r="DX78" i="9" s="1"/>
  <c r="DY78" i="9" s="1"/>
  <c r="L90" i="9" s="1"/>
  <c r="DS115" i="9"/>
  <c r="DX113" i="9" s="1"/>
  <c r="DY113" i="9" s="1"/>
  <c r="L125" i="9" s="1"/>
  <c r="DS81" i="9"/>
  <c r="DX79" i="9" s="1"/>
  <c r="DY79" i="9" s="1"/>
  <c r="L91" i="9" s="1"/>
  <c r="DR83" i="9"/>
  <c r="DX81" i="9" s="1"/>
  <c r="DY81" i="9" s="1"/>
  <c r="L93" i="9" s="1"/>
  <c r="DS59" i="9"/>
  <c r="FT33" i="9"/>
  <c r="FU33" i="9" s="1"/>
  <c r="O45" i="9" s="1"/>
  <c r="FT121" i="9"/>
  <c r="FU121" i="9" s="1"/>
  <c r="O133" i="9" s="1"/>
  <c r="FT131" i="9"/>
  <c r="FU131" i="9" s="1"/>
  <c r="O143" i="9" s="1"/>
  <c r="DR40" i="9"/>
  <c r="DX38" i="9" s="1"/>
  <c r="DY38" i="9" s="1"/>
  <c r="L50" i="9" s="1"/>
  <c r="DS135" i="9"/>
  <c r="DX133" i="9" s="1"/>
  <c r="DY133" i="9" s="1"/>
  <c r="L145" i="9" s="1"/>
  <c r="DS22" i="9"/>
  <c r="DX20" i="9" s="1"/>
  <c r="DY20" i="9" s="1"/>
  <c r="L32" i="9" s="1"/>
  <c r="DR93" i="9"/>
  <c r="DS33" i="9"/>
  <c r="FT54" i="9"/>
  <c r="FU54" i="9" s="1"/>
  <c r="O66" i="9" s="1"/>
  <c r="FT32" i="9"/>
  <c r="FU32" i="9" s="1"/>
  <c r="O44" i="9" s="1"/>
  <c r="FT45" i="9"/>
  <c r="FU45" i="9" s="1"/>
  <c r="O57" i="9" s="1"/>
  <c r="FT103" i="9"/>
  <c r="FU103" i="9" s="1"/>
  <c r="O115" i="9" s="1"/>
  <c r="FT111" i="9"/>
  <c r="FU111" i="9" s="1"/>
  <c r="O123" i="9" s="1"/>
  <c r="FT142" i="9"/>
  <c r="FU142" i="9" s="1"/>
  <c r="O154" i="9" s="1"/>
  <c r="FT36" i="9"/>
  <c r="FU36" i="9" s="1"/>
  <c r="O48" i="9" s="1"/>
  <c r="FT58" i="9"/>
  <c r="FU58" i="9" s="1"/>
  <c r="O70" i="9" s="1"/>
  <c r="FT40" i="9"/>
  <c r="FU40" i="9" s="1"/>
  <c r="O52" i="9" s="1"/>
  <c r="DS110" i="9"/>
  <c r="DX108" i="9" s="1"/>
  <c r="DY108" i="9" s="1"/>
  <c r="L120" i="9" s="1"/>
  <c r="DR86" i="9"/>
  <c r="DX84" i="9" s="1"/>
  <c r="DY84" i="9" s="1"/>
  <c r="L96" i="9" s="1"/>
  <c r="DS91" i="9"/>
  <c r="DX89" i="9" s="1"/>
  <c r="DY89" i="9" s="1"/>
  <c r="L101" i="9" s="1"/>
  <c r="DS37" i="9"/>
  <c r="DR37" i="9"/>
  <c r="FT35" i="9"/>
  <c r="FU35" i="9" s="1"/>
  <c r="O47" i="9" s="1"/>
  <c r="FT116" i="9"/>
  <c r="FU116" i="9" s="1"/>
  <c r="O128" i="9" s="1"/>
  <c r="FT47" i="9"/>
  <c r="FU47" i="9" s="1"/>
  <c r="O59" i="9" s="1"/>
  <c r="FT73" i="9"/>
  <c r="FU73" i="9" s="1"/>
  <c r="O85" i="9" s="1"/>
  <c r="FT127" i="9"/>
  <c r="FU127" i="9" s="1"/>
  <c r="O139" i="9" s="1"/>
  <c r="DS130" i="9"/>
  <c r="DX128" i="9" s="1"/>
  <c r="DY128" i="9" s="1"/>
  <c r="L140" i="9" s="1"/>
  <c r="DR128" i="9"/>
  <c r="DX126" i="9" s="1"/>
  <c r="DY126" i="9" s="1"/>
  <c r="L138" i="9" s="1"/>
  <c r="DR118" i="9"/>
  <c r="DR124" i="9"/>
  <c r="DX122" i="9" s="1"/>
  <c r="DY122" i="9" s="1"/>
  <c r="L134" i="9" s="1"/>
  <c r="DS78" i="9"/>
  <c r="DX76" i="9" s="1"/>
  <c r="DY76" i="9" s="1"/>
  <c r="L88" i="9" s="1"/>
  <c r="DR148" i="9"/>
  <c r="FT120" i="9"/>
  <c r="FU120" i="9" s="1"/>
  <c r="O132" i="9" s="1"/>
  <c r="FT43" i="9"/>
  <c r="FU43" i="9" s="1"/>
  <c r="O55" i="9" s="1"/>
  <c r="FT38" i="9"/>
  <c r="FU38" i="9" s="1"/>
  <c r="O50" i="9" s="1"/>
  <c r="FT101" i="9"/>
  <c r="FU101" i="9" s="1"/>
  <c r="O113" i="9" s="1"/>
  <c r="FT137" i="9"/>
  <c r="FU137" i="9" s="1"/>
  <c r="O149" i="9" s="1"/>
  <c r="FT145" i="9"/>
  <c r="FU145" i="9" s="1"/>
  <c r="O157" i="9" s="1"/>
  <c r="FT48" i="9"/>
  <c r="FU48" i="9" s="1"/>
  <c r="O60" i="9" s="1"/>
  <c r="DR108" i="9"/>
  <c r="DX106" i="9" s="1"/>
  <c r="DY106" i="9" s="1"/>
  <c r="L118" i="9" s="1"/>
  <c r="DS26" i="9"/>
  <c r="DR26" i="9"/>
  <c r="DS148" i="9"/>
  <c r="DR61" i="9"/>
  <c r="DS61" i="9"/>
  <c r="DS138" i="9"/>
  <c r="DX136" i="9" s="1"/>
  <c r="DY136" i="9" s="1"/>
  <c r="L148" i="9" s="1"/>
  <c r="DS85" i="9"/>
  <c r="DX83" i="9" s="1"/>
  <c r="DY83" i="9" s="1"/>
  <c r="L95" i="9" s="1"/>
  <c r="DS118" i="9"/>
  <c r="DR43" i="9"/>
  <c r="DX41" i="9" s="1"/>
  <c r="DY41" i="9" s="1"/>
  <c r="L53" i="9" s="1"/>
  <c r="FT65" i="9"/>
  <c r="FU65" i="9" s="1"/>
  <c r="O77" i="9" s="1"/>
  <c r="FT23" i="9"/>
  <c r="FU23" i="9" s="1"/>
  <c r="O35" i="9" s="1"/>
  <c r="DS139" i="9"/>
  <c r="DX137" i="9" s="1"/>
  <c r="DY137" i="9" s="1"/>
  <c r="L149" i="9" s="1"/>
  <c r="DR97" i="9"/>
  <c r="DX95" i="9" s="1"/>
  <c r="DY95" i="9" s="1"/>
  <c r="L107" i="9" s="1"/>
  <c r="FT31" i="9"/>
  <c r="FU31" i="9" s="1"/>
  <c r="O43" i="9" s="1"/>
  <c r="FT135" i="9"/>
  <c r="FU135" i="9" s="1"/>
  <c r="O147" i="9" s="1"/>
  <c r="DS77" i="9"/>
  <c r="DX75" i="9" s="1"/>
  <c r="DY75" i="9" s="1"/>
  <c r="L87" i="9" s="1"/>
  <c r="DR33" i="9"/>
  <c r="DR59" i="9"/>
  <c r="FT97" i="9"/>
  <c r="FU97" i="9" s="1"/>
  <c r="O109" i="9" s="1"/>
  <c r="FT29" i="9"/>
  <c r="FU29" i="9" s="1"/>
  <c r="O41" i="9" s="1"/>
  <c r="FT107" i="9"/>
  <c r="FU107" i="9" s="1"/>
  <c r="O119" i="9" s="1"/>
  <c r="FT112" i="9"/>
  <c r="FU112" i="9" s="1"/>
  <c r="O124" i="9" s="1"/>
  <c r="FT118" i="9"/>
  <c r="FU118" i="9" s="1"/>
  <c r="O130" i="9" s="1"/>
  <c r="DS89" i="9"/>
  <c r="DR89" i="9"/>
  <c r="DS41" i="9"/>
  <c r="DS93" i="9"/>
  <c r="FT115" i="9"/>
  <c r="FU115" i="9" s="1"/>
  <c r="O127" i="9" s="1"/>
  <c r="FT82" i="9"/>
  <c r="FU82" i="9" s="1"/>
  <c r="O94" i="9" s="1"/>
  <c r="FT152" i="9"/>
  <c r="FU152" i="9" s="1"/>
  <c r="O164" i="9" s="1"/>
  <c r="FT71" i="9"/>
  <c r="FU71" i="9" s="1"/>
  <c r="O83" i="9" s="1"/>
  <c r="FT140" i="9"/>
  <c r="FU140" i="9" s="1"/>
  <c r="O152" i="9" s="1"/>
  <c r="DR94" i="9"/>
  <c r="DX92" i="9" s="1"/>
  <c r="DY92" i="9" s="1"/>
  <c r="L104" i="9" s="1"/>
  <c r="FT77" i="9"/>
  <c r="FU77" i="9" s="1"/>
  <c r="O89" i="9" s="1"/>
  <c r="FT72" i="9"/>
  <c r="FU72" i="9" s="1"/>
  <c r="O84" i="9" s="1"/>
  <c r="FT154" i="9"/>
  <c r="FT50" i="9"/>
  <c r="FU50" i="9" s="1"/>
  <c r="O62" i="9" s="1"/>
  <c r="FT81" i="9"/>
  <c r="FU81" i="9" s="1"/>
  <c r="O93" i="9" s="1"/>
  <c r="FT139" i="9"/>
  <c r="FU139" i="9" s="1"/>
  <c r="O151" i="9" s="1"/>
  <c r="FT79" i="9"/>
  <c r="FU79" i="9" s="1"/>
  <c r="O91" i="9" s="1"/>
  <c r="FT24" i="9"/>
  <c r="FU24" i="9" s="1"/>
  <c r="O36" i="9" s="1"/>
  <c r="FT109" i="9"/>
  <c r="FU109" i="9" s="1"/>
  <c r="O121" i="9" s="1"/>
  <c r="DR156" i="9"/>
  <c r="DX154" i="9" s="1"/>
  <c r="FT25" i="9"/>
  <c r="FU25" i="9" s="1"/>
  <c r="O37" i="9" s="1"/>
  <c r="DR146" i="9"/>
  <c r="DS146" i="9"/>
  <c r="FT61" i="9"/>
  <c r="FU61" i="9" s="1"/>
  <c r="O73" i="9" s="1"/>
  <c r="FT93" i="9"/>
  <c r="FU93" i="9" s="1"/>
  <c r="O105" i="9" s="1"/>
  <c r="FT64" i="9"/>
  <c r="FU64" i="9" s="1"/>
  <c r="O76" i="9" s="1"/>
  <c r="FT78" i="9"/>
  <c r="FU78" i="9" s="1"/>
  <c r="O90" i="9" s="1"/>
  <c r="FT86" i="9"/>
  <c r="FU86" i="9" s="1"/>
  <c r="O98" i="9" s="1"/>
  <c r="FT83" i="9"/>
  <c r="FU83" i="9" s="1"/>
  <c r="O95" i="9" s="1"/>
  <c r="FT39" i="9"/>
  <c r="FU39" i="9" s="1"/>
  <c r="O51" i="9" s="1"/>
  <c r="FT129" i="9"/>
  <c r="FU129" i="9" s="1"/>
  <c r="O141" i="9" s="1"/>
  <c r="FT102" i="9"/>
  <c r="FU102" i="9" s="1"/>
  <c r="O114" i="9" s="1"/>
  <c r="FT105" i="9"/>
  <c r="FU105" i="9" s="1"/>
  <c r="O117" i="9" s="1"/>
  <c r="FT42" i="9"/>
  <c r="FU42" i="9" s="1"/>
  <c r="O54" i="9" s="1"/>
  <c r="DX127" i="9"/>
  <c r="DY127" i="9" s="1"/>
  <c r="L139" i="9" s="1"/>
  <c r="FT95" i="9"/>
  <c r="FU95" i="9" s="1"/>
  <c r="O107" i="9" s="1"/>
  <c r="DS47" i="9"/>
  <c r="DR47" i="9"/>
  <c r="FT90" i="9"/>
  <c r="FU90" i="9" s="1"/>
  <c r="O102" i="9" s="1"/>
  <c r="FT56" i="9"/>
  <c r="FU56" i="9" s="1"/>
  <c r="O68" i="9" s="1"/>
  <c r="FT27" i="9"/>
  <c r="FU27" i="9" s="1"/>
  <c r="O39" i="9" s="1"/>
  <c r="DR21" i="9"/>
  <c r="DS21" i="9"/>
  <c r="FT94" i="9"/>
  <c r="FU94" i="9" s="1"/>
  <c r="O106" i="9" s="1"/>
  <c r="DR123" i="9"/>
  <c r="DS123" i="9"/>
  <c r="DR147" i="9"/>
  <c r="DS147" i="9"/>
  <c r="DS71" i="9"/>
  <c r="DR71" i="9"/>
  <c r="FT85" i="9"/>
  <c r="FU85" i="9" s="1"/>
  <c r="O97" i="9" s="1"/>
  <c r="FT151" i="9"/>
  <c r="FU151" i="9" s="1"/>
  <c r="O163" i="9" s="1"/>
  <c r="DR27" i="9"/>
  <c r="DS27" i="9"/>
  <c r="DS63" i="9"/>
  <c r="DR63" i="9"/>
  <c r="CU39" i="8"/>
  <c r="CV39" i="8" s="1"/>
  <c r="DQ29" i="8" s="1"/>
  <c r="CR40" i="8"/>
  <c r="FT136" i="9"/>
  <c r="FU136" i="9" s="1"/>
  <c r="O148" i="9" s="1"/>
  <c r="DS100" i="9"/>
  <c r="DR100" i="9"/>
  <c r="FT66" i="9"/>
  <c r="FU66" i="9" s="1"/>
  <c r="O78" i="9" s="1"/>
  <c r="FT28" i="9"/>
  <c r="FU28" i="9" s="1"/>
  <c r="O40" i="9" s="1"/>
  <c r="DS125" i="9"/>
  <c r="DR125" i="9"/>
  <c r="FT16" i="9"/>
  <c r="FU16" i="9" s="1"/>
  <c r="O28" i="9" s="1"/>
  <c r="FT106" i="9"/>
  <c r="FU106" i="9" s="1"/>
  <c r="O118" i="9" s="1"/>
  <c r="FT143" i="9"/>
  <c r="FU143" i="9" s="1"/>
  <c r="O155" i="9" s="1"/>
  <c r="FT134" i="9"/>
  <c r="FU134" i="9" s="1"/>
  <c r="O146" i="9" s="1"/>
  <c r="FT91" i="9"/>
  <c r="FU91" i="9" s="1"/>
  <c r="O103" i="9" s="1"/>
  <c r="FT146" i="9"/>
  <c r="FU146" i="9" s="1"/>
  <c r="O158" i="9" s="1"/>
  <c r="DS151" i="9"/>
  <c r="DR151" i="9"/>
  <c r="FT117" i="9"/>
  <c r="FU117" i="9" s="1"/>
  <c r="O129" i="9" s="1"/>
  <c r="DR76" i="9"/>
  <c r="DS76" i="9"/>
  <c r="FT92" i="9"/>
  <c r="FU92" i="9" s="1"/>
  <c r="O104" i="9" s="1"/>
  <c r="FT30" i="9"/>
  <c r="FU30" i="9" s="1"/>
  <c r="O42" i="9" s="1"/>
  <c r="FT130" i="9"/>
  <c r="FU130" i="9" s="1"/>
  <c r="O142" i="9" s="1"/>
  <c r="DR116" i="9"/>
  <c r="DS116" i="9"/>
  <c r="FT44" i="9"/>
  <c r="FU44" i="9" s="1"/>
  <c r="O56" i="9" s="1"/>
  <c r="FT20" i="9"/>
  <c r="FU20" i="9" s="1"/>
  <c r="O32" i="9" s="1"/>
  <c r="FT128" i="9"/>
  <c r="FU128" i="9" s="1"/>
  <c r="O140" i="9" s="1"/>
  <c r="DR103" i="9"/>
  <c r="DS103" i="9"/>
  <c r="FT150" i="9"/>
  <c r="FU150" i="9" s="1"/>
  <c r="O162" i="9" s="1"/>
  <c r="FT138" i="9"/>
  <c r="FU138" i="9" s="1"/>
  <c r="O150" i="9" s="1"/>
  <c r="FT37" i="9"/>
  <c r="FU37" i="9" s="1"/>
  <c r="O49" i="9" s="1"/>
  <c r="FT104" i="9"/>
  <c r="FU104" i="9" s="1"/>
  <c r="O116" i="9" s="1"/>
  <c r="FT84" i="9"/>
  <c r="FU84" i="9" s="1"/>
  <c r="O96" i="9" s="1"/>
  <c r="FT119" i="9"/>
  <c r="FU119" i="9" s="1"/>
  <c r="O131" i="9" s="1"/>
  <c r="FT46" i="9"/>
  <c r="FU46" i="9" s="1"/>
  <c r="O58" i="9" s="1"/>
  <c r="FT22" i="9"/>
  <c r="FU22" i="9" s="1"/>
  <c r="O34" i="9" s="1"/>
  <c r="DR102" i="9"/>
  <c r="DS102" i="9"/>
  <c r="FT149" i="9"/>
  <c r="FU149" i="9" s="1"/>
  <c r="O161" i="9" s="1"/>
  <c r="FT55" i="9"/>
  <c r="FU55" i="9" s="1"/>
  <c r="O67" i="9" s="1"/>
  <c r="FT126" i="9"/>
  <c r="FU126" i="9" s="1"/>
  <c r="O138" i="9" s="1"/>
  <c r="FT125" i="9"/>
  <c r="FU125" i="9" s="1"/>
  <c r="O137" i="9" s="1"/>
  <c r="DT28" i="8"/>
  <c r="DS28" i="8"/>
  <c r="FT110" i="9"/>
  <c r="FU110" i="9" s="1"/>
  <c r="O122" i="9" s="1"/>
  <c r="DS36" i="9"/>
  <c r="DR36" i="9"/>
  <c r="DS82" i="9"/>
  <c r="DR82" i="9"/>
  <c r="DS16" i="9"/>
  <c r="DR16" i="9"/>
  <c r="DS25" i="9"/>
  <c r="DR25" i="9"/>
  <c r="DS56" i="9"/>
  <c r="DR56" i="9"/>
  <c r="DS140" i="9"/>
  <c r="DR140" i="9"/>
  <c r="DR39" i="9"/>
  <c r="DS39" i="9"/>
  <c r="DR35" i="9"/>
  <c r="DS35" i="9"/>
  <c r="DR58" i="9"/>
  <c r="DS58" i="9"/>
  <c r="DS143" i="9"/>
  <c r="DR143" i="9"/>
  <c r="DR52" i="9"/>
  <c r="DS52" i="9"/>
  <c r="FT89" i="9"/>
  <c r="FU89" i="9" s="1"/>
  <c r="O101" i="9" s="1"/>
  <c r="FT59" i="9"/>
  <c r="FU59" i="9" s="1"/>
  <c r="O71" i="9" s="1"/>
  <c r="DX65" i="9"/>
  <c r="DY65" i="9" s="1"/>
  <c r="L77" i="9" s="1"/>
  <c r="DR69" i="9"/>
  <c r="DS69" i="9"/>
  <c r="FT34" i="9"/>
  <c r="FU34" i="9" s="1"/>
  <c r="O46" i="9" s="1"/>
  <c r="FT108" i="9"/>
  <c r="FU108" i="9" s="1"/>
  <c r="O120" i="9" s="1"/>
  <c r="FT124" i="9"/>
  <c r="FU124" i="9" s="1"/>
  <c r="O136" i="9" s="1"/>
  <c r="FT133" i="9"/>
  <c r="FU133" i="9" s="1"/>
  <c r="O145" i="9" s="1"/>
  <c r="FT15" i="9"/>
  <c r="FU15" i="9" s="1"/>
  <c r="O27" i="9" s="1"/>
  <c r="FT123" i="9"/>
  <c r="FU123" i="9" s="1"/>
  <c r="O135" i="9" s="1"/>
  <c r="FT26" i="9"/>
  <c r="FU26" i="9" s="1"/>
  <c r="O38" i="9" s="1"/>
  <c r="FT49" i="9"/>
  <c r="FU49" i="9" s="1"/>
  <c r="O61" i="9" s="1"/>
  <c r="FT114" i="9"/>
  <c r="FU114" i="9" s="1"/>
  <c r="O126" i="9" s="1"/>
  <c r="DS64" i="9"/>
  <c r="DR64" i="9"/>
  <c r="DR30" i="9"/>
  <c r="DS30" i="9"/>
  <c r="FT19" i="9"/>
  <c r="FU19" i="9" s="1"/>
  <c r="O31" i="9" s="1"/>
  <c r="DR141" i="9"/>
  <c r="DS141" i="9"/>
  <c r="DR44" i="9"/>
  <c r="DS44" i="9"/>
  <c r="FT87" i="9"/>
  <c r="FU87" i="9" s="1"/>
  <c r="O99" i="9" s="1"/>
  <c r="FT69" i="9"/>
  <c r="FU69" i="9" s="1"/>
  <c r="O81" i="9" s="1"/>
  <c r="FT98" i="9"/>
  <c r="FU98" i="9" s="1"/>
  <c r="O110" i="9" s="1"/>
  <c r="FT57" i="9"/>
  <c r="FU57" i="9" s="1"/>
  <c r="O69" i="9" s="1"/>
  <c r="FT63" i="9"/>
  <c r="FU63" i="9" s="1"/>
  <c r="O75" i="9" s="1"/>
  <c r="FT62" i="9"/>
  <c r="FU62" i="9" s="1"/>
  <c r="O74" i="9" s="1"/>
  <c r="DR66" i="9"/>
  <c r="DS66" i="9"/>
  <c r="FT53" i="9"/>
  <c r="FU53" i="9" s="1"/>
  <c r="O65" i="9" s="1"/>
  <c r="FT99" i="9"/>
  <c r="FU99" i="9" s="1"/>
  <c r="O111" i="9" s="1"/>
  <c r="DR136" i="9"/>
  <c r="DS136" i="9"/>
  <c r="EI25" i="8"/>
  <c r="EL25" i="8" s="1"/>
  <c r="FT96" i="9"/>
  <c r="FU96" i="9" s="1"/>
  <c r="O108" i="9" s="1"/>
  <c r="FT88" i="9"/>
  <c r="FU88" i="9" s="1"/>
  <c r="O100" i="9" s="1"/>
  <c r="FT21" i="9"/>
  <c r="FU21" i="9" s="1"/>
  <c r="O33" i="9" s="1"/>
  <c r="FT67" i="9"/>
  <c r="FU67" i="9" s="1"/>
  <c r="O79" i="9" s="1"/>
  <c r="FT14" i="9"/>
  <c r="FU14" i="9" s="1"/>
  <c r="FT113" i="9"/>
  <c r="FU113" i="9" s="1"/>
  <c r="O125" i="9" s="1"/>
  <c r="DS133" i="9"/>
  <c r="DR133" i="9"/>
  <c r="DR114" i="9"/>
  <c r="DS114" i="9"/>
  <c r="DS104" i="9"/>
  <c r="DR104" i="9"/>
  <c r="FT80" i="9"/>
  <c r="FU80" i="9" s="1"/>
  <c r="O92" i="9" s="1"/>
  <c r="FT76" i="9"/>
  <c r="FU76" i="9" s="1"/>
  <c r="O88" i="9" s="1"/>
  <c r="FT41" i="9"/>
  <c r="FU41" i="9" s="1"/>
  <c r="O53" i="9" s="1"/>
  <c r="FT122" i="9"/>
  <c r="FU122" i="9" s="1"/>
  <c r="O134" i="9" s="1"/>
  <c r="FT70" i="9"/>
  <c r="FU70" i="9" s="1"/>
  <c r="O82" i="9" s="1"/>
  <c r="FT52" i="9"/>
  <c r="FU52" i="9" s="1"/>
  <c r="O64" i="9" s="1"/>
  <c r="DS145" i="9"/>
  <c r="DR145" i="9"/>
  <c r="DR112" i="9"/>
  <c r="DS112" i="9"/>
  <c r="FT144" i="9"/>
  <c r="FU144" i="9" s="1"/>
  <c r="O156" i="9" s="1"/>
  <c r="FT68" i="9"/>
  <c r="FU68" i="9" s="1"/>
  <c r="O80" i="9" s="1"/>
  <c r="FT75" i="9"/>
  <c r="FU75" i="9" s="1"/>
  <c r="O87" i="9" s="1"/>
  <c r="DS48" i="9"/>
  <c r="DR48" i="9"/>
  <c r="FT148" i="9"/>
  <c r="FU148" i="9" s="1"/>
  <c r="O160" i="9" s="1"/>
  <c r="DR19" i="9"/>
  <c r="DS19" i="9"/>
  <c r="DS132" i="9"/>
  <c r="DR132" i="9"/>
  <c r="DR74" i="9"/>
  <c r="DS74" i="9"/>
  <c r="DS18" i="9"/>
  <c r="DR18" i="9"/>
  <c r="FT17" i="9"/>
  <c r="FU17" i="9" s="1"/>
  <c r="O29" i="9" s="1"/>
  <c r="DX153" i="9" l="1"/>
  <c r="DY153" i="9" s="1"/>
  <c r="L165" i="9" s="1"/>
  <c r="DX94" i="9"/>
  <c r="DY94" i="9" s="1"/>
  <c r="L106" i="9" s="1"/>
  <c r="DX30" i="9"/>
  <c r="DY30" i="9" s="1"/>
  <c r="L42" i="9" s="1"/>
  <c r="ES19" i="8"/>
  <c r="EV19" i="8" s="1"/>
  <c r="DG35" i="8"/>
  <c r="DI35" i="8" s="1"/>
  <c r="DJ35" i="8" s="1"/>
  <c r="EA23" i="8" s="1"/>
  <c r="DC36" i="8"/>
  <c r="EB22" i="8"/>
  <c r="EC22" i="8"/>
  <c r="EI26" i="8"/>
  <c r="EL26" i="8" s="1"/>
  <c r="DX135" i="9"/>
  <c r="DY135" i="9" s="1"/>
  <c r="L147" i="9" s="1"/>
  <c r="DX119" i="9"/>
  <c r="DY119" i="9" s="1"/>
  <c r="L131" i="9" s="1"/>
  <c r="DX111" i="9"/>
  <c r="DY111" i="9" s="1"/>
  <c r="L123" i="9" s="1"/>
  <c r="DX60" i="9"/>
  <c r="DY60" i="9" s="1"/>
  <c r="L72" i="9" s="1"/>
  <c r="DX91" i="9"/>
  <c r="DY91" i="9" s="1"/>
  <c r="L103" i="9" s="1"/>
  <c r="DX39" i="9"/>
  <c r="DY39" i="9" s="1"/>
  <c r="L51" i="9" s="1"/>
  <c r="DX57" i="9"/>
  <c r="DY57" i="9" s="1"/>
  <c r="L69" i="9" s="1"/>
  <c r="DX116" i="9"/>
  <c r="DY116" i="9" s="1"/>
  <c r="L128" i="9" s="1"/>
  <c r="DX31" i="9"/>
  <c r="DY31" i="9" s="1"/>
  <c r="L43" i="9" s="1"/>
  <c r="DX146" i="9"/>
  <c r="DY146" i="9" s="1"/>
  <c r="L158" i="9" s="1"/>
  <c r="DX87" i="9"/>
  <c r="DY87" i="9" s="1"/>
  <c r="L99" i="9" s="1"/>
  <c r="DX102" i="9"/>
  <c r="DY102" i="9" s="1"/>
  <c r="L114" i="9" s="1"/>
  <c r="DX16" i="9"/>
  <c r="DY16" i="9" s="1"/>
  <c r="L28" i="9" s="1"/>
  <c r="DX35" i="9"/>
  <c r="DY35" i="9" s="1"/>
  <c r="L47" i="9" s="1"/>
  <c r="DX69" i="9"/>
  <c r="DY69" i="9" s="1"/>
  <c r="L81" i="9" s="1"/>
  <c r="DX62" i="9"/>
  <c r="DY62" i="9" s="1"/>
  <c r="L74" i="9" s="1"/>
  <c r="DX24" i="9"/>
  <c r="DY24" i="9" s="1"/>
  <c r="L36" i="9" s="1"/>
  <c r="DX59" i="9"/>
  <c r="DY59" i="9" s="1"/>
  <c r="L71" i="9" s="1"/>
  <c r="DX23" i="9"/>
  <c r="DY23" i="9" s="1"/>
  <c r="L35" i="9" s="1"/>
  <c r="DX80" i="9"/>
  <c r="DY80" i="9" s="1"/>
  <c r="L92" i="9" s="1"/>
  <c r="DX144" i="9"/>
  <c r="DY144" i="9" s="1"/>
  <c r="L156" i="9" s="1"/>
  <c r="DX61" i="9"/>
  <c r="DY61" i="9" s="1"/>
  <c r="L73" i="9" s="1"/>
  <c r="DX54" i="9"/>
  <c r="DY54" i="9" s="1"/>
  <c r="L66" i="9" s="1"/>
  <c r="DX114" i="9"/>
  <c r="DY114" i="9" s="1"/>
  <c r="L126" i="9" s="1"/>
  <c r="DX25" i="9"/>
  <c r="DY25" i="9" s="1"/>
  <c r="L37" i="9" s="1"/>
  <c r="DX72" i="9"/>
  <c r="DY72" i="9" s="1"/>
  <c r="L84" i="9" s="1"/>
  <c r="DX101" i="9"/>
  <c r="DY101" i="9" s="1"/>
  <c r="L113" i="9" s="1"/>
  <c r="DX110" i="9"/>
  <c r="DY110" i="9" s="1"/>
  <c r="L122" i="9" s="1"/>
  <c r="DX112" i="9"/>
  <c r="DY112" i="9" s="1"/>
  <c r="L124" i="9" s="1"/>
  <c r="DX28" i="9"/>
  <c r="DY28" i="9" s="1"/>
  <c r="L40" i="9" s="1"/>
  <c r="DX67" i="9"/>
  <c r="DY67" i="9" s="1"/>
  <c r="L79" i="9" s="1"/>
  <c r="DX50" i="9"/>
  <c r="DY50" i="9" s="1"/>
  <c r="L62" i="9" s="1"/>
  <c r="DX37" i="9"/>
  <c r="DY37" i="9" s="1"/>
  <c r="L49" i="9" s="1"/>
  <c r="DX141" i="9"/>
  <c r="DY141" i="9" s="1"/>
  <c r="L153" i="9" s="1"/>
  <c r="DX138" i="9"/>
  <c r="DY138" i="9" s="1"/>
  <c r="L150" i="9" s="1"/>
  <c r="DX123" i="9"/>
  <c r="DY123" i="9" s="1"/>
  <c r="L135" i="9" s="1"/>
  <c r="DX45" i="9"/>
  <c r="DY45" i="9" s="1"/>
  <c r="L57" i="9" s="1"/>
  <c r="DX42" i="9"/>
  <c r="DY42" i="9" s="1"/>
  <c r="L54" i="9" s="1"/>
  <c r="DX100" i="9"/>
  <c r="DY100" i="9" s="1"/>
  <c r="L112" i="9" s="1"/>
  <c r="DS29" i="8"/>
  <c r="DT29" i="8"/>
  <c r="DX19" i="9"/>
  <c r="DY19" i="9" s="1"/>
  <c r="L31" i="9" s="1"/>
  <c r="DX17" i="9"/>
  <c r="DY17" i="9" s="1"/>
  <c r="L29" i="9" s="1"/>
  <c r="DX74" i="9"/>
  <c r="DY74" i="9" s="1"/>
  <c r="L86" i="9" s="1"/>
  <c r="DX139" i="9"/>
  <c r="DY139" i="9" s="1"/>
  <c r="L151" i="9" s="1"/>
  <c r="DX56" i="9"/>
  <c r="DY56" i="9" s="1"/>
  <c r="L68" i="9" s="1"/>
  <c r="DX98" i="9"/>
  <c r="DY98" i="9" s="1"/>
  <c r="L110" i="9" s="1"/>
  <c r="DX145" i="9"/>
  <c r="DY145" i="9" s="1"/>
  <c r="L157" i="9" s="1"/>
  <c r="DX134" i="9"/>
  <c r="DY134" i="9" s="1"/>
  <c r="L146" i="9" s="1"/>
  <c r="DX64" i="9"/>
  <c r="DY64" i="9" s="1"/>
  <c r="L76" i="9" s="1"/>
  <c r="DX33" i="9"/>
  <c r="DY33" i="9" s="1"/>
  <c r="L45" i="9" s="1"/>
  <c r="DX34" i="9"/>
  <c r="DY34" i="9" s="1"/>
  <c r="L46" i="9" s="1"/>
  <c r="H14" i="9"/>
  <c r="H16" i="9" s="1"/>
  <c r="O26" i="9"/>
  <c r="O24" i="9" s="1"/>
  <c r="DX46" i="9"/>
  <c r="DY46" i="9" s="1"/>
  <c r="L58" i="9" s="1"/>
  <c r="DX14" i="9"/>
  <c r="DY14" i="9" s="1"/>
  <c r="DX149" i="9"/>
  <c r="DY149" i="9" s="1"/>
  <c r="L161" i="9" s="1"/>
  <c r="DX121" i="9"/>
  <c r="DY121" i="9" s="1"/>
  <c r="L133" i="9" s="1"/>
  <c r="DX130" i="9"/>
  <c r="DY130" i="9" s="1"/>
  <c r="L142" i="9" s="1"/>
  <c r="DX143" i="9"/>
  <c r="DY143" i="9" s="1"/>
  <c r="L155" i="9" s="1"/>
  <c r="DX131" i="9"/>
  <c r="DY131" i="9" s="1"/>
  <c r="L143" i="9" s="1"/>
  <c r="CU40" i="8"/>
  <c r="CV40" i="8" s="1"/>
  <c r="DQ30" i="8" s="1"/>
  <c r="CR41" i="8"/>
  <c r="ES20" i="8" l="1"/>
  <c r="EV20" i="8" s="1"/>
  <c r="DG36" i="8"/>
  <c r="DI36" i="8" s="1"/>
  <c r="DJ36" i="8" s="1"/>
  <c r="EA24" i="8" s="1"/>
  <c r="DC37" i="8"/>
  <c r="EC23" i="8"/>
  <c r="EB23" i="8"/>
  <c r="EI27" i="8"/>
  <c r="EL27" i="8" s="1"/>
  <c r="L26" i="9"/>
  <c r="L24" i="9" s="1"/>
  <c r="H13" i="9"/>
  <c r="DT30" i="8"/>
  <c r="DS30" i="8"/>
  <c r="CU41" i="8"/>
  <c r="CV41" i="8" s="1"/>
  <c r="DQ31" i="8" s="1"/>
  <c r="CR42" i="8"/>
  <c r="ES21" i="8" l="1"/>
  <c r="EV21" i="8" s="1"/>
  <c r="EB24" i="8"/>
  <c r="EC24" i="8"/>
  <c r="DG37" i="8"/>
  <c r="DI37" i="8" s="1"/>
  <c r="DJ37" i="8" s="1"/>
  <c r="EA25" i="8" s="1"/>
  <c r="DC38" i="8"/>
  <c r="EI28" i="8"/>
  <c r="EL28" i="8" s="1"/>
  <c r="CU42" i="8"/>
  <c r="CV42" i="8" s="1"/>
  <c r="DQ32" i="8" s="1"/>
  <c r="CR43" i="8"/>
  <c r="DT31" i="8"/>
  <c r="DS31" i="8"/>
  <c r="EI29" i="8" l="1"/>
  <c r="EL29" i="8" s="1"/>
  <c r="ES22" i="8"/>
  <c r="EV22" i="8" s="1"/>
  <c r="DG38" i="8"/>
  <c r="DI38" i="8" s="1"/>
  <c r="DJ38" i="8" s="1"/>
  <c r="EA26" i="8" s="1"/>
  <c r="DC39" i="8"/>
  <c r="EB25" i="8"/>
  <c r="EC25" i="8"/>
  <c r="DT32" i="8"/>
  <c r="DS32" i="8"/>
  <c r="CU43" i="8"/>
  <c r="CV43" i="8" s="1"/>
  <c r="DQ33" i="8" s="1"/>
  <c r="CR44" i="8"/>
  <c r="DG39" i="8" l="1"/>
  <c r="DI39" i="8" s="1"/>
  <c r="DJ39" i="8" s="1"/>
  <c r="EA27" i="8" s="1"/>
  <c r="DC40" i="8"/>
  <c r="EB26" i="8"/>
  <c r="EC26" i="8"/>
  <c r="ES23" i="8"/>
  <c r="EV23" i="8" s="1"/>
  <c r="EI30" i="8"/>
  <c r="EL30" i="8" s="1"/>
  <c r="DS33" i="8"/>
  <c r="DT33" i="8"/>
  <c r="CU44" i="8"/>
  <c r="CV44" i="8" s="1"/>
  <c r="DQ34" i="8" s="1"/>
  <c r="CR45" i="8"/>
  <c r="EC27" i="8" l="1"/>
  <c r="EB27" i="8"/>
  <c r="DG40" i="8"/>
  <c r="DI40" i="8" s="1"/>
  <c r="DJ40" i="8" s="1"/>
  <c r="EA28" i="8" s="1"/>
  <c r="DC41" i="8"/>
  <c r="ES24" i="8"/>
  <c r="EV24" i="8" s="1"/>
  <c r="CU45" i="8"/>
  <c r="CV45" i="8" s="1"/>
  <c r="DQ35" i="8" s="1"/>
  <c r="CR46" i="8"/>
  <c r="DS34" i="8"/>
  <c r="DT34" i="8"/>
  <c r="EI31" i="8"/>
  <c r="EL31" i="8" s="1"/>
  <c r="DG41" i="8" l="1"/>
  <c r="DI41" i="8" s="1"/>
  <c r="DJ41" i="8" s="1"/>
  <c r="EA29" i="8" s="1"/>
  <c r="DC42" i="8"/>
  <c r="EB28" i="8"/>
  <c r="EC28" i="8"/>
  <c r="ES25" i="8"/>
  <c r="EV25" i="8" s="1"/>
  <c r="CR47" i="8"/>
  <c r="CU46" i="8"/>
  <c r="CV46" i="8" s="1"/>
  <c r="DQ36" i="8" s="1"/>
  <c r="EI32" i="8"/>
  <c r="EL32" i="8" s="1"/>
  <c r="DS35" i="8"/>
  <c r="DT35" i="8"/>
  <c r="EB29" i="8" l="1"/>
  <c r="EC29" i="8"/>
  <c r="ES26" i="8"/>
  <c r="EV26" i="8" s="1"/>
  <c r="DC43" i="8"/>
  <c r="DG42" i="8"/>
  <c r="DI42" i="8" s="1"/>
  <c r="DJ42" i="8" s="1"/>
  <c r="EA30" i="8" s="1"/>
  <c r="DT36" i="8"/>
  <c r="DS36" i="8"/>
  <c r="EI33" i="8"/>
  <c r="EL33" i="8" s="1"/>
  <c r="CU47" i="8"/>
  <c r="CV47" i="8" s="1"/>
  <c r="DQ37" i="8" s="1"/>
  <c r="CR48" i="8"/>
  <c r="ES27" i="8" l="1"/>
  <c r="EV27" i="8" s="1"/>
  <c r="EB30" i="8"/>
  <c r="EC30" i="8"/>
  <c r="DG43" i="8"/>
  <c r="DI43" i="8" s="1"/>
  <c r="DJ43" i="8" s="1"/>
  <c r="EA31" i="8" s="1"/>
  <c r="DC44" i="8"/>
  <c r="EI34" i="8"/>
  <c r="EL34" i="8" s="1"/>
  <c r="CU48" i="8"/>
  <c r="CV48" i="8" s="1"/>
  <c r="DQ38" i="8" s="1"/>
  <c r="CR49" i="8"/>
  <c r="DS37" i="8"/>
  <c r="DT37" i="8"/>
  <c r="ES28" i="8" l="1"/>
  <c r="EV28" i="8" s="1"/>
  <c r="DC45" i="8"/>
  <c r="DG44" i="8"/>
  <c r="DI44" i="8" s="1"/>
  <c r="DJ44" i="8" s="1"/>
  <c r="EA32" i="8" s="1"/>
  <c r="EB31" i="8"/>
  <c r="EC31" i="8"/>
  <c r="CU49" i="8"/>
  <c r="CV49" i="8" s="1"/>
  <c r="DQ39" i="8" s="1"/>
  <c r="CR50" i="8"/>
  <c r="EI35" i="8"/>
  <c r="EL35" i="8" s="1"/>
  <c r="DS38" i="8"/>
  <c r="DT38" i="8"/>
  <c r="DG45" i="8" l="1"/>
  <c r="DI45" i="8" s="1"/>
  <c r="DJ45" i="8" s="1"/>
  <c r="EA33" i="8" s="1"/>
  <c r="DC46" i="8"/>
  <c r="ES29" i="8"/>
  <c r="EV29" i="8" s="1"/>
  <c r="EB32" i="8"/>
  <c r="EC32" i="8"/>
  <c r="EI36" i="8"/>
  <c r="EL36" i="8" s="1"/>
  <c r="CU50" i="8"/>
  <c r="CV50" i="8" s="1"/>
  <c r="DQ40" i="8" s="1"/>
  <c r="CR51" i="8"/>
  <c r="DT39" i="8"/>
  <c r="DS39" i="8"/>
  <c r="ES30" i="8" l="1"/>
  <c r="EV30" i="8" s="1"/>
  <c r="DC47" i="8"/>
  <c r="DG46" i="8"/>
  <c r="DI46" i="8" s="1"/>
  <c r="DJ46" i="8" s="1"/>
  <c r="EA34" i="8" s="1"/>
  <c r="EB33" i="8"/>
  <c r="EC33" i="8"/>
  <c r="EI37" i="8"/>
  <c r="EL37" i="8" s="1"/>
  <c r="CU51" i="8"/>
  <c r="CV51" i="8" s="1"/>
  <c r="DQ41" i="8" s="1"/>
  <c r="CR52" i="8"/>
  <c r="DS40" i="8"/>
  <c r="DT40" i="8"/>
  <c r="EB34" i="8" l="1"/>
  <c r="EC34" i="8"/>
  <c r="DC48" i="8"/>
  <c r="DG47" i="8"/>
  <c r="DI47" i="8" s="1"/>
  <c r="DJ47" i="8" s="1"/>
  <c r="EA35" i="8" s="1"/>
  <c r="ES31" i="8"/>
  <c r="EV31" i="8" s="1"/>
  <c r="EI38" i="8"/>
  <c r="EL38" i="8" s="1"/>
  <c r="CU52" i="8"/>
  <c r="CV52" i="8" s="1"/>
  <c r="DQ42" i="8" s="1"/>
  <c r="CR53" i="8"/>
  <c r="DT41" i="8"/>
  <c r="DS41" i="8"/>
  <c r="ES32" i="8" l="1"/>
  <c r="EV32" i="8" s="1"/>
  <c r="EC35" i="8"/>
  <c r="EB35" i="8"/>
  <c r="DG48" i="8"/>
  <c r="DI48" i="8" s="1"/>
  <c r="DJ48" i="8" s="1"/>
  <c r="EA36" i="8" s="1"/>
  <c r="DC49" i="8"/>
  <c r="EI39" i="8"/>
  <c r="EL39" i="8" s="1"/>
  <c r="DT42" i="8"/>
  <c r="DS42" i="8"/>
  <c r="CU53" i="8"/>
  <c r="CV53" i="8" s="1"/>
  <c r="DQ43" i="8" s="1"/>
  <c r="CR54" i="8"/>
  <c r="EI40" i="8" l="1"/>
  <c r="EL40" i="8" s="1"/>
  <c r="DG49" i="8"/>
  <c r="DI49" i="8" s="1"/>
  <c r="DJ49" i="8" s="1"/>
  <c r="EA37" i="8" s="1"/>
  <c r="DC50" i="8"/>
  <c r="EB36" i="8"/>
  <c r="EC36" i="8"/>
  <c r="ES33" i="8"/>
  <c r="EV33" i="8" s="1"/>
  <c r="CU54" i="8"/>
  <c r="CV54" i="8" s="1"/>
  <c r="DQ44" i="8" s="1"/>
  <c r="CR55" i="8"/>
  <c r="DS43" i="8"/>
  <c r="DT43" i="8"/>
  <c r="ES34" i="8" l="1"/>
  <c r="EV34" i="8" s="1"/>
  <c r="DG50" i="8"/>
  <c r="DI50" i="8" s="1"/>
  <c r="DJ50" i="8" s="1"/>
  <c r="EA38" i="8" s="1"/>
  <c r="DC51" i="8"/>
  <c r="EB37" i="8"/>
  <c r="EC37" i="8"/>
  <c r="CU55" i="8"/>
  <c r="CV55" i="8" s="1"/>
  <c r="DQ45" i="8" s="1"/>
  <c r="CR56" i="8"/>
  <c r="EI41" i="8"/>
  <c r="EL41" i="8" s="1"/>
  <c r="DT44" i="8"/>
  <c r="DS44" i="8"/>
  <c r="EI42" i="8" l="1"/>
  <c r="EL42" i="8" s="1"/>
  <c r="ES35" i="8"/>
  <c r="EV35" i="8" s="1"/>
  <c r="DG51" i="8"/>
  <c r="DI51" i="8" s="1"/>
  <c r="DJ51" i="8" s="1"/>
  <c r="EA39" i="8" s="1"/>
  <c r="DC52" i="8"/>
  <c r="EC38" i="8"/>
  <c r="EB38" i="8"/>
  <c r="CU56" i="8"/>
  <c r="CV56" i="8" s="1"/>
  <c r="DQ46" i="8" s="1"/>
  <c r="CR57" i="8"/>
  <c r="DT45" i="8"/>
  <c r="DS45" i="8"/>
  <c r="ES36" i="8" l="1"/>
  <c r="EV36" i="8" s="1"/>
  <c r="EB39" i="8"/>
  <c r="EC39" i="8"/>
  <c r="DC53" i="8"/>
  <c r="DG52" i="8"/>
  <c r="DI52" i="8" s="1"/>
  <c r="DJ52" i="8" s="1"/>
  <c r="EA40" i="8" s="1"/>
  <c r="EI43" i="8"/>
  <c r="EL43" i="8" s="1"/>
  <c r="CU57" i="8"/>
  <c r="CV57" i="8" s="1"/>
  <c r="DQ47" i="8" s="1"/>
  <c r="CR58" i="8"/>
  <c r="DT46" i="8"/>
  <c r="DS46" i="8"/>
  <c r="EB40" i="8" l="1"/>
  <c r="EC40" i="8"/>
  <c r="DG53" i="8"/>
  <c r="DI53" i="8" s="1"/>
  <c r="DJ53" i="8" s="1"/>
  <c r="EA41" i="8" s="1"/>
  <c r="DC54" i="8"/>
  <c r="ES37" i="8"/>
  <c r="EV37" i="8" s="1"/>
  <c r="EI44" i="8"/>
  <c r="EL44" i="8" s="1"/>
  <c r="CU58" i="8"/>
  <c r="CV58" i="8" s="1"/>
  <c r="DQ48" i="8" s="1"/>
  <c r="CR59" i="8"/>
  <c r="DT47" i="8"/>
  <c r="DS47" i="8"/>
  <c r="DC55" i="8" l="1"/>
  <c r="DG54" i="8"/>
  <c r="DI54" i="8" s="1"/>
  <c r="DJ54" i="8" s="1"/>
  <c r="EA42" i="8" s="1"/>
  <c r="EB41" i="8"/>
  <c r="EC41" i="8"/>
  <c r="ES38" i="8"/>
  <c r="EV38" i="8" s="1"/>
  <c r="EI45" i="8"/>
  <c r="EL45" i="8" s="1"/>
  <c r="CU59" i="8"/>
  <c r="CV59" i="8" s="1"/>
  <c r="DQ49" i="8" s="1"/>
  <c r="CR60" i="8"/>
  <c r="DT48" i="8"/>
  <c r="DS48" i="8"/>
  <c r="EB42" i="8" l="1"/>
  <c r="EC42" i="8"/>
  <c r="ES39" i="8"/>
  <c r="EV39" i="8" s="1"/>
  <c r="DG55" i="8"/>
  <c r="DI55" i="8" s="1"/>
  <c r="DJ55" i="8" s="1"/>
  <c r="EA43" i="8" s="1"/>
  <c r="DC56" i="8"/>
  <c r="EI46" i="8"/>
  <c r="EL46" i="8" s="1"/>
  <c r="CU60" i="8"/>
  <c r="CV60" i="8" s="1"/>
  <c r="DQ50" i="8" s="1"/>
  <c r="CR61" i="8"/>
  <c r="DS49" i="8"/>
  <c r="DT49" i="8"/>
  <c r="DC57" i="8" l="1"/>
  <c r="DG56" i="8"/>
  <c r="DI56" i="8" s="1"/>
  <c r="DJ56" i="8" s="1"/>
  <c r="EA44" i="8" s="1"/>
  <c r="EB43" i="8"/>
  <c r="EC43" i="8"/>
  <c r="ES40" i="8"/>
  <c r="EV40" i="8" s="1"/>
  <c r="EI47" i="8"/>
  <c r="EL47" i="8" s="1"/>
  <c r="CU61" i="8"/>
  <c r="CV61" i="8" s="1"/>
  <c r="DQ51" i="8" s="1"/>
  <c r="CR62" i="8"/>
  <c r="DT50" i="8"/>
  <c r="DS50" i="8"/>
  <c r="ES41" i="8" l="1"/>
  <c r="EV41" i="8" s="1"/>
  <c r="EC44" i="8"/>
  <c r="EB44" i="8"/>
  <c r="DG57" i="8"/>
  <c r="DI57" i="8" s="1"/>
  <c r="DJ57" i="8" s="1"/>
  <c r="EA45" i="8" s="1"/>
  <c r="DC58" i="8"/>
  <c r="EI48" i="8"/>
  <c r="EL48" i="8" s="1"/>
  <c r="DT51" i="8"/>
  <c r="DS51" i="8"/>
  <c r="CU62" i="8"/>
  <c r="CV62" i="8" s="1"/>
  <c r="DQ52" i="8" s="1"/>
  <c r="CR63" i="8"/>
  <c r="ES42" i="8" l="1"/>
  <c r="EV42" i="8" s="1"/>
  <c r="DG58" i="8"/>
  <c r="DI58" i="8" s="1"/>
  <c r="DJ58" i="8" s="1"/>
  <c r="EA46" i="8" s="1"/>
  <c r="DC59" i="8"/>
  <c r="EC45" i="8"/>
  <c r="EB45" i="8"/>
  <c r="EI49" i="8"/>
  <c r="EL49" i="8" s="1"/>
  <c r="CU63" i="8"/>
  <c r="CV63" i="8" s="1"/>
  <c r="DQ53" i="8" s="1"/>
  <c r="CR64" i="8"/>
  <c r="DT52" i="8"/>
  <c r="DS52" i="8"/>
  <c r="ES43" i="8" l="1"/>
  <c r="EV43" i="8" s="1"/>
  <c r="DG59" i="8"/>
  <c r="DI59" i="8" s="1"/>
  <c r="DJ59" i="8" s="1"/>
  <c r="EA47" i="8" s="1"/>
  <c r="DC60" i="8"/>
  <c r="EC46" i="8"/>
  <c r="EB46" i="8"/>
  <c r="EI50" i="8"/>
  <c r="EL50" i="8" s="1"/>
  <c r="CU64" i="8"/>
  <c r="CV64" i="8" s="1"/>
  <c r="DQ54" i="8" s="1"/>
  <c r="CR65" i="8"/>
  <c r="DT53" i="8"/>
  <c r="DS53" i="8"/>
  <c r="ES44" i="8" l="1"/>
  <c r="EV44" i="8" s="1"/>
  <c r="DG60" i="8"/>
  <c r="DI60" i="8" s="1"/>
  <c r="DJ60" i="8" s="1"/>
  <c r="EA48" i="8" s="1"/>
  <c r="DC61" i="8"/>
  <c r="EB47" i="8"/>
  <c r="EC47" i="8"/>
  <c r="EI51" i="8"/>
  <c r="EL51" i="8" s="1"/>
  <c r="CU65" i="8"/>
  <c r="CV65" i="8" s="1"/>
  <c r="DQ55" i="8" s="1"/>
  <c r="CR66" i="8"/>
  <c r="DS54" i="8"/>
  <c r="DT54" i="8"/>
  <c r="ES45" i="8" l="1"/>
  <c r="EV45" i="8" s="1"/>
  <c r="DG61" i="8"/>
  <c r="DI61" i="8" s="1"/>
  <c r="DJ61" i="8" s="1"/>
  <c r="EA49" i="8" s="1"/>
  <c r="DC62" i="8"/>
  <c r="EB48" i="8"/>
  <c r="EC48" i="8"/>
  <c r="EI52" i="8"/>
  <c r="EL52" i="8" s="1"/>
  <c r="CU66" i="8"/>
  <c r="CV66" i="8" s="1"/>
  <c r="DQ56" i="8" s="1"/>
  <c r="CR67" i="8"/>
  <c r="DS55" i="8"/>
  <c r="DT55" i="8"/>
  <c r="ES46" i="8" l="1"/>
  <c r="EV46" i="8" s="1"/>
  <c r="EC49" i="8"/>
  <c r="EB49" i="8"/>
  <c r="DC63" i="8"/>
  <c r="DG62" i="8"/>
  <c r="DI62" i="8" s="1"/>
  <c r="DJ62" i="8" s="1"/>
  <c r="EA50" i="8" s="1"/>
  <c r="EI53" i="8"/>
  <c r="EL53" i="8" s="1"/>
  <c r="CU67" i="8"/>
  <c r="CV67" i="8" s="1"/>
  <c r="DQ57" i="8" s="1"/>
  <c r="CR68" i="8"/>
  <c r="DT56" i="8"/>
  <c r="DS56" i="8"/>
  <c r="ES47" i="8" l="1"/>
  <c r="EV47" i="8" s="1"/>
  <c r="EB50" i="8"/>
  <c r="EC50" i="8"/>
  <c r="DG63" i="8"/>
  <c r="DI63" i="8" s="1"/>
  <c r="DJ63" i="8" s="1"/>
  <c r="EA51" i="8" s="1"/>
  <c r="DC64" i="8"/>
  <c r="EI54" i="8"/>
  <c r="EL54" i="8" s="1"/>
  <c r="DS57" i="8"/>
  <c r="DT57" i="8"/>
  <c r="CU68" i="8"/>
  <c r="CV68" i="8" s="1"/>
  <c r="DQ58" i="8" s="1"/>
  <c r="CR69" i="8"/>
  <c r="DC65" i="8" l="1"/>
  <c r="DG64" i="8"/>
  <c r="DI64" i="8" s="1"/>
  <c r="DJ64" i="8" s="1"/>
  <c r="EA52" i="8" s="1"/>
  <c r="EB51" i="8"/>
  <c r="EC51" i="8"/>
  <c r="ES48" i="8"/>
  <c r="EV48" i="8" s="1"/>
  <c r="CU69" i="8"/>
  <c r="CV69" i="8" s="1"/>
  <c r="DQ59" i="8" s="1"/>
  <c r="CR70" i="8"/>
  <c r="DS58" i="8"/>
  <c r="DT58" i="8"/>
  <c r="EI55" i="8"/>
  <c r="EL55" i="8" s="1"/>
  <c r="ES49" i="8" l="1"/>
  <c r="EV49" i="8" s="1"/>
  <c r="EB52" i="8"/>
  <c r="EC52" i="8"/>
  <c r="DC66" i="8"/>
  <c r="DG65" i="8"/>
  <c r="DI65" i="8" s="1"/>
  <c r="DJ65" i="8" s="1"/>
  <c r="EA53" i="8" s="1"/>
  <c r="CU70" i="8"/>
  <c r="CV70" i="8" s="1"/>
  <c r="DQ60" i="8" s="1"/>
  <c r="CR71" i="8"/>
  <c r="EI56" i="8"/>
  <c r="EL56" i="8" s="1"/>
  <c r="DT59" i="8"/>
  <c r="DS59" i="8"/>
  <c r="ES50" i="8" l="1"/>
  <c r="EV50" i="8" s="1"/>
  <c r="EC53" i="8"/>
  <c r="EB53" i="8"/>
  <c r="DC67" i="8"/>
  <c r="DG66" i="8"/>
  <c r="DI66" i="8" s="1"/>
  <c r="DJ66" i="8" s="1"/>
  <c r="EA54" i="8" s="1"/>
  <c r="EI57" i="8"/>
  <c r="EL57" i="8" s="1"/>
  <c r="CU71" i="8"/>
  <c r="CV71" i="8" s="1"/>
  <c r="DQ61" i="8" s="1"/>
  <c r="CR72" i="8"/>
  <c r="DT60" i="8"/>
  <c r="DS60" i="8"/>
  <c r="ES51" i="8" l="1"/>
  <c r="EV51" i="8" s="1"/>
  <c r="EC54" i="8"/>
  <c r="EB54" i="8"/>
  <c r="DG67" i="8"/>
  <c r="DI67" i="8" s="1"/>
  <c r="DJ67" i="8" s="1"/>
  <c r="EA55" i="8" s="1"/>
  <c r="DC68" i="8"/>
  <c r="EI58" i="8"/>
  <c r="EL58" i="8" s="1"/>
  <c r="CU72" i="8"/>
  <c r="CV72" i="8" s="1"/>
  <c r="DQ62" i="8" s="1"/>
  <c r="CR73" i="8"/>
  <c r="DT61" i="8"/>
  <c r="DS61" i="8"/>
  <c r="ES52" i="8" l="1"/>
  <c r="EV52" i="8" s="1"/>
  <c r="EC55" i="8"/>
  <c r="EB55" i="8"/>
  <c r="DC69" i="8"/>
  <c r="DG68" i="8"/>
  <c r="DI68" i="8" s="1"/>
  <c r="DJ68" i="8" s="1"/>
  <c r="EA56" i="8" s="1"/>
  <c r="EI59" i="8"/>
  <c r="EL59" i="8" s="1"/>
  <c r="CU73" i="8"/>
  <c r="CV73" i="8" s="1"/>
  <c r="DQ63" i="8" s="1"/>
  <c r="CR74" i="8"/>
  <c r="DS62" i="8"/>
  <c r="DT62" i="8"/>
  <c r="ES53" i="8" l="1"/>
  <c r="EV53" i="8" s="1"/>
  <c r="EB56" i="8"/>
  <c r="EC56" i="8"/>
  <c r="DC70" i="8"/>
  <c r="DG69" i="8"/>
  <c r="DI69" i="8" s="1"/>
  <c r="DJ69" i="8" s="1"/>
  <c r="EA57" i="8" s="1"/>
  <c r="CU74" i="8"/>
  <c r="CV74" i="8" s="1"/>
  <c r="DQ64" i="8" s="1"/>
  <c r="CR75" i="8"/>
  <c r="EI60" i="8"/>
  <c r="EL60" i="8" s="1"/>
  <c r="DT63" i="8"/>
  <c r="DS63" i="8"/>
  <c r="DG70" i="8" l="1"/>
  <c r="DI70" i="8" s="1"/>
  <c r="DJ70" i="8" s="1"/>
  <c r="EA58" i="8" s="1"/>
  <c r="DC71" i="8"/>
  <c r="EC57" i="8"/>
  <c r="EB57" i="8"/>
  <c r="ES54" i="8"/>
  <c r="EV54" i="8" s="1"/>
  <c r="EI61" i="8"/>
  <c r="EL61" i="8" s="1"/>
  <c r="CU75" i="8"/>
  <c r="CV75" i="8" s="1"/>
  <c r="DQ65" i="8" s="1"/>
  <c r="CR76" i="8"/>
  <c r="DT64" i="8"/>
  <c r="DS64" i="8"/>
  <c r="ES55" i="8" l="1"/>
  <c r="EV55" i="8" s="1"/>
  <c r="DC72" i="8"/>
  <c r="DG71" i="8"/>
  <c r="DI71" i="8" s="1"/>
  <c r="DJ71" i="8" s="1"/>
  <c r="EA59" i="8" s="1"/>
  <c r="EC58" i="8"/>
  <c r="EB58" i="8"/>
  <c r="EI62" i="8"/>
  <c r="EL62" i="8" s="1"/>
  <c r="CU76" i="8"/>
  <c r="CV76" i="8" s="1"/>
  <c r="DQ66" i="8" s="1"/>
  <c r="CR77" i="8"/>
  <c r="DT65" i="8"/>
  <c r="DS65" i="8"/>
  <c r="ES56" i="8" l="1"/>
  <c r="EV56" i="8" s="1"/>
  <c r="EC59" i="8"/>
  <c r="EB59" i="8"/>
  <c r="DG72" i="8"/>
  <c r="DI72" i="8" s="1"/>
  <c r="DJ72" i="8" s="1"/>
  <c r="EA60" i="8" s="1"/>
  <c r="DC73" i="8"/>
  <c r="EI63" i="8"/>
  <c r="EL63" i="8" s="1"/>
  <c r="CU77" i="8"/>
  <c r="CV77" i="8" s="1"/>
  <c r="DQ67" i="8" s="1"/>
  <c r="CR78" i="8"/>
  <c r="DS66" i="8"/>
  <c r="DT66" i="8"/>
  <c r="ES57" i="8" l="1"/>
  <c r="EV57" i="8" s="1"/>
  <c r="DG73" i="8"/>
  <c r="DI73" i="8" s="1"/>
  <c r="DJ73" i="8" s="1"/>
  <c r="EA61" i="8" s="1"/>
  <c r="DC74" i="8"/>
  <c r="EB60" i="8"/>
  <c r="EC60" i="8"/>
  <c r="CU78" i="8"/>
  <c r="CV78" i="8" s="1"/>
  <c r="DQ68" i="8" s="1"/>
  <c r="CR79" i="8"/>
  <c r="EI64" i="8"/>
  <c r="EL64" i="8" s="1"/>
  <c r="DT67" i="8"/>
  <c r="DS67" i="8"/>
  <c r="ES58" i="8" l="1"/>
  <c r="EV58" i="8" s="1"/>
  <c r="DC75" i="8"/>
  <c r="DG74" i="8"/>
  <c r="DI74" i="8" s="1"/>
  <c r="DJ74" i="8" s="1"/>
  <c r="EA62" i="8" s="1"/>
  <c r="EB61" i="8"/>
  <c r="EC61" i="8"/>
  <c r="EI65" i="8"/>
  <c r="EL65" i="8" s="1"/>
  <c r="CU79" i="8"/>
  <c r="CV79" i="8" s="1"/>
  <c r="DQ69" i="8" s="1"/>
  <c r="CR80" i="8"/>
  <c r="DS68" i="8"/>
  <c r="DT68" i="8"/>
  <c r="EB62" i="8" l="1"/>
  <c r="EC62" i="8"/>
  <c r="DG75" i="8"/>
  <c r="DC76" i="8"/>
  <c r="DC77" i="8" s="1"/>
  <c r="DC78" i="8" s="1"/>
  <c r="DC79" i="8" s="1"/>
  <c r="DC80" i="8" s="1"/>
  <c r="DC81" i="8" s="1"/>
  <c r="DC82" i="8" s="1"/>
  <c r="DC83" i="8" s="1"/>
  <c r="ES59" i="8"/>
  <c r="EV59" i="8" s="1"/>
  <c r="EI66" i="8"/>
  <c r="EL66" i="8" s="1"/>
  <c r="CU80" i="8"/>
  <c r="CV80" i="8" s="1"/>
  <c r="DQ70" i="8" s="1"/>
  <c r="CR81" i="8"/>
  <c r="DT69" i="8"/>
  <c r="DS69" i="8"/>
  <c r="EI67" i="8" l="1"/>
  <c r="EL67" i="8" s="1"/>
  <c r="DC84" i="8"/>
  <c r="DG83" i="8"/>
  <c r="DI83" i="8" s="1"/>
  <c r="DJ83" i="8" s="1"/>
  <c r="EA71" i="8" s="1"/>
  <c r="DG77" i="8"/>
  <c r="DI77" i="8" s="1"/>
  <c r="DJ77" i="8" s="1"/>
  <c r="EA65" i="8" s="1"/>
  <c r="DG76" i="8"/>
  <c r="DI76" i="8" s="1"/>
  <c r="DJ76" i="8" s="1"/>
  <c r="EA64" i="8" s="1"/>
  <c r="DI75" i="8"/>
  <c r="DJ75" i="8" s="1"/>
  <c r="EA63" i="8" s="1"/>
  <c r="DG80" i="8"/>
  <c r="DI80" i="8" s="1"/>
  <c r="DJ80" i="8" s="1"/>
  <c r="EA68" i="8" s="1"/>
  <c r="DG79" i="8"/>
  <c r="DI79" i="8" s="1"/>
  <c r="DJ79" i="8" s="1"/>
  <c r="EA67" i="8" s="1"/>
  <c r="DG81" i="8"/>
  <c r="DI81" i="8" s="1"/>
  <c r="DJ81" i="8" s="1"/>
  <c r="EA69" i="8" s="1"/>
  <c r="DG82" i="8"/>
  <c r="DI82" i="8" s="1"/>
  <c r="DJ82" i="8" s="1"/>
  <c r="EA70" i="8" s="1"/>
  <c r="DG78" i="8"/>
  <c r="DI78" i="8" s="1"/>
  <c r="DJ78" i="8" s="1"/>
  <c r="EA66" i="8" s="1"/>
  <c r="ES60" i="8"/>
  <c r="EV60" i="8" s="1"/>
  <c r="DS70" i="8"/>
  <c r="DT70" i="8"/>
  <c r="CU81" i="8"/>
  <c r="CV81" i="8" s="1"/>
  <c r="DQ71" i="8" s="1"/>
  <c r="CR82" i="8"/>
  <c r="EC67" i="8" l="1"/>
  <c r="EB67" i="8"/>
  <c r="EC68" i="8"/>
  <c r="EB68" i="8"/>
  <c r="EC71" i="8"/>
  <c r="EB71" i="8"/>
  <c r="EC69" i="8"/>
  <c r="EB69" i="8"/>
  <c r="EC63" i="8"/>
  <c r="EB63" i="8"/>
  <c r="EB64" i="8"/>
  <c r="EC64" i="8"/>
  <c r="EC65" i="8"/>
  <c r="EB65" i="8"/>
  <c r="ES63" i="8" s="1"/>
  <c r="EV63" i="8" s="1"/>
  <c r="EB66" i="8"/>
  <c r="EC66" i="8"/>
  <c r="EC70" i="8"/>
  <c r="EB70" i="8"/>
  <c r="DG84" i="8"/>
  <c r="DI84" i="8" s="1"/>
  <c r="DJ84" i="8" s="1"/>
  <c r="EA72" i="8" s="1"/>
  <c r="DC85" i="8"/>
  <c r="CU82" i="8"/>
  <c r="CV82" i="8" s="1"/>
  <c r="DQ72" i="8" s="1"/>
  <c r="CR83" i="8"/>
  <c r="DS71" i="8"/>
  <c r="DT71" i="8"/>
  <c r="EI68" i="8"/>
  <c r="EL68" i="8" s="1"/>
  <c r="ES69" i="8" l="1"/>
  <c r="EV69" i="8" s="1"/>
  <c r="ES67" i="8"/>
  <c r="EV67" i="8" s="1"/>
  <c r="ES68" i="8"/>
  <c r="EV68" i="8" s="1"/>
  <c r="ES61" i="8"/>
  <c r="EV61" i="8" s="1"/>
  <c r="ES65" i="8"/>
  <c r="EV65" i="8" s="1"/>
  <c r="ES66" i="8"/>
  <c r="EV66" i="8" s="1"/>
  <c r="ES62" i="8"/>
  <c r="EV62" i="8" s="1"/>
  <c r="ES64" i="8"/>
  <c r="EV64" i="8" s="1"/>
  <c r="DG85" i="8"/>
  <c r="DI85" i="8" s="1"/>
  <c r="DJ85" i="8" s="1"/>
  <c r="EA73" i="8" s="1"/>
  <c r="DC86" i="8"/>
  <c r="EC72" i="8"/>
  <c r="EB72" i="8"/>
  <c r="EI69" i="8"/>
  <c r="EL69" i="8" s="1"/>
  <c r="CU83" i="8"/>
  <c r="CV83" i="8" s="1"/>
  <c r="DQ73" i="8" s="1"/>
  <c r="CR84" i="8"/>
  <c r="DT72" i="8"/>
  <c r="DS72" i="8"/>
  <c r="ES70" i="8" l="1"/>
  <c r="EV70" i="8" s="1"/>
  <c r="DC87" i="8"/>
  <c r="DG86" i="8"/>
  <c r="DI86" i="8" s="1"/>
  <c r="DJ86" i="8" s="1"/>
  <c r="EA74" i="8" s="1"/>
  <c r="EC73" i="8"/>
  <c r="EB73" i="8"/>
  <c r="EI70" i="8"/>
  <c r="EL70" i="8" s="1"/>
  <c r="DS73" i="8"/>
  <c r="DT73" i="8"/>
  <c r="CR85" i="8"/>
  <c r="CU84" i="8"/>
  <c r="CV84" i="8" s="1"/>
  <c r="DQ74" i="8" s="1"/>
  <c r="ES71" i="8" l="1"/>
  <c r="EV71" i="8" s="1"/>
  <c r="EB74" i="8"/>
  <c r="EC74" i="8"/>
  <c r="DG87" i="8"/>
  <c r="DI87" i="8" s="1"/>
  <c r="DJ87" i="8" s="1"/>
  <c r="EA75" i="8" s="1"/>
  <c r="DC88" i="8"/>
  <c r="DS74" i="8"/>
  <c r="DT74" i="8"/>
  <c r="CU85" i="8"/>
  <c r="CV85" i="8" s="1"/>
  <c r="DQ75" i="8" s="1"/>
  <c r="CR86" i="8"/>
  <c r="EI71" i="8"/>
  <c r="EL71" i="8" s="1"/>
  <c r="DG88" i="8" l="1"/>
  <c r="DI88" i="8" s="1"/>
  <c r="DJ88" i="8" s="1"/>
  <c r="EA76" i="8" s="1"/>
  <c r="DC89" i="8"/>
  <c r="EC75" i="8"/>
  <c r="EB75" i="8"/>
  <c r="ES72" i="8"/>
  <c r="EV72" i="8" s="1"/>
  <c r="CU86" i="8"/>
  <c r="CV86" i="8" s="1"/>
  <c r="DQ76" i="8" s="1"/>
  <c r="CR87" i="8"/>
  <c r="DS75" i="8"/>
  <c r="DT75" i="8"/>
  <c r="EI72" i="8"/>
  <c r="EL72" i="8" s="1"/>
  <c r="ES73" i="8" l="1"/>
  <c r="EV73" i="8" s="1"/>
  <c r="DG89" i="8"/>
  <c r="DI89" i="8" s="1"/>
  <c r="DJ89" i="8" s="1"/>
  <c r="EA77" i="8" s="1"/>
  <c r="DC90" i="8"/>
  <c r="EB76" i="8"/>
  <c r="EC76" i="8"/>
  <c r="EI73" i="8"/>
  <c r="EL73" i="8" s="1"/>
  <c r="CU87" i="8"/>
  <c r="CV87" i="8" s="1"/>
  <c r="DQ77" i="8" s="1"/>
  <c r="CR88" i="8"/>
  <c r="DS76" i="8"/>
  <c r="DT76" i="8"/>
  <c r="ES74" i="8" l="1"/>
  <c r="EV74" i="8" s="1"/>
  <c r="DC91" i="8"/>
  <c r="DG90" i="8"/>
  <c r="DI90" i="8" s="1"/>
  <c r="DJ90" i="8" s="1"/>
  <c r="EA78" i="8" s="1"/>
  <c r="EB77" i="8"/>
  <c r="EC77" i="8"/>
  <c r="DT77" i="8"/>
  <c r="DS77" i="8"/>
  <c r="EI74" i="8"/>
  <c r="EL74" i="8" s="1"/>
  <c r="CU88" i="8"/>
  <c r="CV88" i="8" s="1"/>
  <c r="DQ78" i="8" s="1"/>
  <c r="CR89" i="8"/>
  <c r="EI75" i="8" l="1"/>
  <c r="EL75" i="8" s="1"/>
  <c r="EB78" i="8"/>
  <c r="EC78" i="8"/>
  <c r="ES75" i="8"/>
  <c r="EV75" i="8" s="1"/>
  <c r="DG91" i="8"/>
  <c r="DI91" i="8" s="1"/>
  <c r="DJ91" i="8" s="1"/>
  <c r="EA79" i="8" s="1"/>
  <c r="DC92" i="8"/>
  <c r="CR90" i="8"/>
  <c r="CU89" i="8"/>
  <c r="CV89" i="8" s="1"/>
  <c r="DQ79" i="8" s="1"/>
  <c r="DS78" i="8"/>
  <c r="DT78" i="8"/>
  <c r="DG92" i="8" l="1"/>
  <c r="DI92" i="8" s="1"/>
  <c r="DJ92" i="8" s="1"/>
  <c r="EA80" i="8" s="1"/>
  <c r="DC93" i="8"/>
  <c r="EC79" i="8"/>
  <c r="EB79" i="8"/>
  <c r="ES76" i="8"/>
  <c r="EV76" i="8" s="1"/>
  <c r="EI76" i="8"/>
  <c r="EL76" i="8" s="1"/>
  <c r="DT79" i="8"/>
  <c r="DS79" i="8"/>
  <c r="CU90" i="8"/>
  <c r="CV90" i="8" s="1"/>
  <c r="DQ80" i="8" s="1"/>
  <c r="CR91" i="8"/>
  <c r="ES77" i="8" l="1"/>
  <c r="EV77" i="8" s="1"/>
  <c r="DC94" i="8"/>
  <c r="DG93" i="8"/>
  <c r="DI93" i="8" s="1"/>
  <c r="DJ93" i="8" s="1"/>
  <c r="EA81" i="8" s="1"/>
  <c r="EC80" i="8"/>
  <c r="EB80" i="8"/>
  <c r="EI77" i="8"/>
  <c r="EL77" i="8" s="1"/>
  <c r="DS80" i="8"/>
  <c r="DT80" i="8"/>
  <c r="CU91" i="8"/>
  <c r="CV91" i="8" s="1"/>
  <c r="DQ81" i="8" s="1"/>
  <c r="CR92" i="8"/>
  <c r="ES78" i="8" l="1"/>
  <c r="EV78" i="8" s="1"/>
  <c r="EB81" i="8"/>
  <c r="EC81" i="8"/>
  <c r="DC95" i="8"/>
  <c r="DG94" i="8"/>
  <c r="DI94" i="8" s="1"/>
  <c r="DJ94" i="8" s="1"/>
  <c r="EA82" i="8" s="1"/>
  <c r="DS81" i="8"/>
  <c r="DT81" i="8"/>
  <c r="CU92" i="8"/>
  <c r="CV92" i="8" s="1"/>
  <c r="DQ82" i="8" s="1"/>
  <c r="CR93" i="8"/>
  <c r="EI78" i="8"/>
  <c r="EL78" i="8" s="1"/>
  <c r="DC96" i="8" l="1"/>
  <c r="DG95" i="8"/>
  <c r="DI95" i="8" s="1"/>
  <c r="DJ95" i="8" s="1"/>
  <c r="EA83" i="8" s="1"/>
  <c r="EC82" i="8"/>
  <c r="EB82" i="8"/>
  <c r="ES79" i="8"/>
  <c r="EV79" i="8" s="1"/>
  <c r="CU93" i="8"/>
  <c r="CV93" i="8" s="1"/>
  <c r="DQ83" i="8" s="1"/>
  <c r="CR94" i="8"/>
  <c r="DT82" i="8"/>
  <c r="DS82" i="8"/>
  <c r="EI79" i="8"/>
  <c r="EL79" i="8" s="1"/>
  <c r="ES80" i="8" l="1"/>
  <c r="EV80" i="8" s="1"/>
  <c r="EC83" i="8"/>
  <c r="EB83" i="8"/>
  <c r="DC97" i="8"/>
  <c r="DG96" i="8"/>
  <c r="DI96" i="8" s="1"/>
  <c r="DJ96" i="8" s="1"/>
  <c r="EA84" i="8" s="1"/>
  <c r="EI80" i="8"/>
  <c r="EL80" i="8" s="1"/>
  <c r="CU94" i="8"/>
  <c r="CV94" i="8" s="1"/>
  <c r="DQ84" i="8" s="1"/>
  <c r="CR95" i="8"/>
  <c r="DT83" i="8"/>
  <c r="DS83" i="8"/>
  <c r="ES81" i="8" l="1"/>
  <c r="EV81" i="8" s="1"/>
  <c r="DG97" i="8"/>
  <c r="DI97" i="8" s="1"/>
  <c r="DJ97" i="8" s="1"/>
  <c r="EA85" i="8" s="1"/>
  <c r="DC98" i="8"/>
  <c r="EB84" i="8"/>
  <c r="EC84" i="8"/>
  <c r="EI81" i="8"/>
  <c r="EL81" i="8" s="1"/>
  <c r="CU95" i="8"/>
  <c r="CV95" i="8" s="1"/>
  <c r="DQ85" i="8" s="1"/>
  <c r="CR96" i="8"/>
  <c r="DT84" i="8"/>
  <c r="DS84" i="8"/>
  <c r="EI82" i="8" l="1"/>
  <c r="EL82" i="8" s="1"/>
  <c r="ES82" i="8"/>
  <c r="EV82" i="8" s="1"/>
  <c r="DG98" i="8"/>
  <c r="DI98" i="8" s="1"/>
  <c r="DJ98" i="8" s="1"/>
  <c r="EA86" i="8" s="1"/>
  <c r="DC99" i="8"/>
  <c r="EC85" i="8"/>
  <c r="EB85" i="8"/>
  <c r="CU96" i="8"/>
  <c r="CV96" i="8" s="1"/>
  <c r="DQ86" i="8" s="1"/>
  <c r="CR97" i="8"/>
  <c r="DT85" i="8"/>
  <c r="DS85" i="8"/>
  <c r="ES83" i="8" l="1"/>
  <c r="EV83" i="8" s="1"/>
  <c r="DG99" i="8"/>
  <c r="DI99" i="8" s="1"/>
  <c r="DJ99" i="8" s="1"/>
  <c r="EA87" i="8" s="1"/>
  <c r="DC100" i="8"/>
  <c r="EB86" i="8"/>
  <c r="EC86" i="8"/>
  <c r="EI83" i="8"/>
  <c r="EL83" i="8" s="1"/>
  <c r="CU97" i="8"/>
  <c r="CV97" i="8" s="1"/>
  <c r="DQ87" i="8" s="1"/>
  <c r="CR98" i="8"/>
  <c r="DS86" i="8"/>
  <c r="DT86" i="8"/>
  <c r="DC101" i="8" l="1"/>
  <c r="DG100" i="8"/>
  <c r="DI100" i="8" s="1"/>
  <c r="DJ100" i="8" s="1"/>
  <c r="EA88" i="8" s="1"/>
  <c r="ES84" i="8"/>
  <c r="EV84" i="8" s="1"/>
  <c r="EC87" i="8"/>
  <c r="EB87" i="8"/>
  <c r="CU98" i="8"/>
  <c r="CV98" i="8" s="1"/>
  <c r="DQ88" i="8" s="1"/>
  <c r="CR99" i="8"/>
  <c r="EI84" i="8"/>
  <c r="EL84" i="8" s="1"/>
  <c r="DT87" i="8"/>
  <c r="DS87" i="8"/>
  <c r="ES85" i="8" l="1"/>
  <c r="EV85" i="8" s="1"/>
  <c r="EB88" i="8"/>
  <c r="EC88" i="8"/>
  <c r="DG101" i="8"/>
  <c r="DI101" i="8" s="1"/>
  <c r="DJ101" i="8" s="1"/>
  <c r="EA89" i="8" s="1"/>
  <c r="DC102" i="8"/>
  <c r="CU99" i="8"/>
  <c r="CV99" i="8" s="1"/>
  <c r="DQ89" i="8" s="1"/>
  <c r="CR100" i="8"/>
  <c r="EI85" i="8"/>
  <c r="EL85" i="8" s="1"/>
  <c r="DT88" i="8"/>
  <c r="DS88" i="8"/>
  <c r="DG102" i="8" l="1"/>
  <c r="DI102" i="8" s="1"/>
  <c r="DJ102" i="8" s="1"/>
  <c r="EA90" i="8" s="1"/>
  <c r="DC103" i="8"/>
  <c r="EC89" i="8"/>
  <c r="EB89" i="8"/>
  <c r="ES86" i="8"/>
  <c r="EV86" i="8" s="1"/>
  <c r="EI86" i="8"/>
  <c r="EL86" i="8" s="1"/>
  <c r="CU100" i="8"/>
  <c r="CV100" i="8" s="1"/>
  <c r="DQ90" i="8" s="1"/>
  <c r="CR101" i="8"/>
  <c r="DT89" i="8"/>
  <c r="DS89" i="8"/>
  <c r="ES87" i="8" l="1"/>
  <c r="EV87" i="8" s="1"/>
  <c r="DC104" i="8"/>
  <c r="DG103" i="8"/>
  <c r="DI103" i="8" s="1"/>
  <c r="DJ103" i="8" s="1"/>
  <c r="EA91" i="8" s="1"/>
  <c r="EB90" i="8"/>
  <c r="EC90" i="8"/>
  <c r="EI87" i="8"/>
  <c r="EL87" i="8" s="1"/>
  <c r="CU101" i="8"/>
  <c r="CV101" i="8" s="1"/>
  <c r="DQ91" i="8" s="1"/>
  <c r="CR102" i="8"/>
  <c r="DS90" i="8"/>
  <c r="DT90" i="8"/>
  <c r="EC91" i="8" l="1"/>
  <c r="EB91" i="8"/>
  <c r="DC105" i="8"/>
  <c r="DG104" i="8"/>
  <c r="DI104" i="8" s="1"/>
  <c r="DJ104" i="8" s="1"/>
  <c r="EA92" i="8" s="1"/>
  <c r="ES88" i="8"/>
  <c r="EV88" i="8" s="1"/>
  <c r="CU102" i="8"/>
  <c r="CV102" i="8" s="1"/>
  <c r="DQ92" i="8" s="1"/>
  <c r="CR103" i="8"/>
  <c r="EI88" i="8"/>
  <c r="EL88" i="8" s="1"/>
  <c r="DS91" i="8"/>
  <c r="DT91" i="8"/>
  <c r="EC92" i="8" l="1"/>
  <c r="EB92" i="8"/>
  <c r="DC106" i="8"/>
  <c r="DG105" i="8"/>
  <c r="DI105" i="8" s="1"/>
  <c r="DJ105" i="8" s="1"/>
  <c r="EA93" i="8" s="1"/>
  <c r="ES89" i="8"/>
  <c r="EV89" i="8" s="1"/>
  <c r="DS92" i="8"/>
  <c r="DT92" i="8"/>
  <c r="EI89" i="8"/>
  <c r="EL89" i="8" s="1"/>
  <c r="CU103" i="8"/>
  <c r="CV103" i="8" s="1"/>
  <c r="DQ93" i="8" s="1"/>
  <c r="CR104" i="8"/>
  <c r="ES90" i="8" l="1"/>
  <c r="EV90" i="8" s="1"/>
  <c r="DC107" i="8"/>
  <c r="DG106" i="8"/>
  <c r="DI106" i="8" s="1"/>
  <c r="DJ106" i="8" s="1"/>
  <c r="EA94" i="8" s="1"/>
  <c r="EB93" i="8"/>
  <c r="EC93" i="8"/>
  <c r="CU104" i="8"/>
  <c r="CV104" i="8" s="1"/>
  <c r="DQ94" i="8" s="1"/>
  <c r="CR105" i="8"/>
  <c r="DT93" i="8"/>
  <c r="DS93" i="8"/>
  <c r="EI90" i="8"/>
  <c r="EL90" i="8" s="1"/>
  <c r="EI91" i="8" l="1"/>
  <c r="EL91" i="8" s="1"/>
  <c r="EC94" i="8"/>
  <c r="EB94" i="8"/>
  <c r="ES91" i="8"/>
  <c r="EV91" i="8" s="1"/>
  <c r="DC108" i="8"/>
  <c r="DG107" i="8"/>
  <c r="DI107" i="8" s="1"/>
  <c r="DJ107" i="8" s="1"/>
  <c r="EA95" i="8" s="1"/>
  <c r="CU105" i="8"/>
  <c r="CV105" i="8" s="1"/>
  <c r="DQ95" i="8" s="1"/>
  <c r="CR106" i="8"/>
  <c r="DT94" i="8"/>
  <c r="DS94" i="8"/>
  <c r="ES92" i="8" l="1"/>
  <c r="EV92" i="8" s="1"/>
  <c r="EB95" i="8"/>
  <c r="EC95" i="8"/>
  <c r="DC109" i="8"/>
  <c r="DG108" i="8"/>
  <c r="DI108" i="8" s="1"/>
  <c r="DJ108" i="8" s="1"/>
  <c r="EA96" i="8" s="1"/>
  <c r="EI92" i="8"/>
  <c r="EL92" i="8" s="1"/>
  <c r="CU106" i="8"/>
  <c r="CV106" i="8" s="1"/>
  <c r="DQ96" i="8" s="1"/>
  <c r="CR107" i="8"/>
  <c r="DT95" i="8"/>
  <c r="DS95" i="8"/>
  <c r="EB96" i="8" l="1"/>
  <c r="EC96" i="8"/>
  <c r="DC110" i="8"/>
  <c r="DG109" i="8"/>
  <c r="DI109" i="8" s="1"/>
  <c r="DJ109" i="8" s="1"/>
  <c r="EA97" i="8" s="1"/>
  <c r="EI93" i="8"/>
  <c r="EL93" i="8" s="1"/>
  <c r="ES93" i="8"/>
  <c r="EV93" i="8" s="1"/>
  <c r="CU107" i="8"/>
  <c r="CV107" i="8" s="1"/>
  <c r="DQ97" i="8" s="1"/>
  <c r="CR108" i="8"/>
  <c r="DS96" i="8"/>
  <c r="DT96" i="8"/>
  <c r="EC97" i="8" l="1"/>
  <c r="EB97" i="8"/>
  <c r="DC111" i="8"/>
  <c r="DG110" i="8"/>
  <c r="DI110" i="8" s="1"/>
  <c r="DJ110" i="8" s="1"/>
  <c r="EA98" i="8" s="1"/>
  <c r="ES94" i="8"/>
  <c r="EV94" i="8" s="1"/>
  <c r="CU108" i="8"/>
  <c r="CV108" i="8" s="1"/>
  <c r="DQ98" i="8" s="1"/>
  <c r="CR109" i="8"/>
  <c r="EI94" i="8"/>
  <c r="EL94" i="8" s="1"/>
  <c r="DT97" i="8"/>
  <c r="DS97" i="8"/>
  <c r="EI95" i="8" l="1"/>
  <c r="EL95" i="8" s="1"/>
  <c r="ES95" i="8"/>
  <c r="EV95" i="8" s="1"/>
  <c r="EB98" i="8"/>
  <c r="EC98" i="8"/>
  <c r="DC112" i="8"/>
  <c r="DG111" i="8"/>
  <c r="DI111" i="8" s="1"/>
  <c r="DJ111" i="8" s="1"/>
  <c r="EA99" i="8" s="1"/>
  <c r="CU109" i="8"/>
  <c r="CV109" i="8" s="1"/>
  <c r="DQ99" i="8" s="1"/>
  <c r="CR110" i="8"/>
  <c r="DS98" i="8"/>
  <c r="DT98" i="8"/>
  <c r="EB99" i="8" l="1"/>
  <c r="EC99" i="8"/>
  <c r="DG112" i="8"/>
  <c r="DI112" i="8" s="1"/>
  <c r="DJ112" i="8" s="1"/>
  <c r="EA100" i="8" s="1"/>
  <c r="DC113" i="8"/>
  <c r="ES96" i="8"/>
  <c r="EV96" i="8" s="1"/>
  <c r="EI96" i="8"/>
  <c r="EL96" i="8" s="1"/>
  <c r="CU110" i="8"/>
  <c r="CV110" i="8" s="1"/>
  <c r="DQ100" i="8" s="1"/>
  <c r="CR111" i="8"/>
  <c r="DT99" i="8"/>
  <c r="DS99" i="8"/>
  <c r="DG113" i="8" l="1"/>
  <c r="DI113" i="8" s="1"/>
  <c r="DJ113" i="8" s="1"/>
  <c r="EA101" i="8" s="1"/>
  <c r="DC114" i="8"/>
  <c r="EB100" i="8"/>
  <c r="EC100" i="8"/>
  <c r="ES97" i="8"/>
  <c r="EV97" i="8" s="1"/>
  <c r="EI97" i="8"/>
  <c r="EL97" i="8" s="1"/>
  <c r="CU111" i="8"/>
  <c r="CV111" i="8" s="1"/>
  <c r="DQ101" i="8" s="1"/>
  <c r="CR112" i="8"/>
  <c r="DT100" i="8"/>
  <c r="DS100" i="8"/>
  <c r="EI98" i="8" l="1"/>
  <c r="EL98" i="8" s="1"/>
  <c r="ES98" i="8"/>
  <c r="EV98" i="8" s="1"/>
  <c r="DG114" i="8"/>
  <c r="DI114" i="8" s="1"/>
  <c r="DJ114" i="8" s="1"/>
  <c r="EA102" i="8" s="1"/>
  <c r="DC115" i="8"/>
  <c r="EC101" i="8"/>
  <c r="EB101" i="8"/>
  <c r="DT101" i="8"/>
  <c r="DS101" i="8"/>
  <c r="CU112" i="8"/>
  <c r="CV112" i="8" s="1"/>
  <c r="DQ102" i="8" s="1"/>
  <c r="CR113" i="8"/>
  <c r="ES99" i="8" l="1"/>
  <c r="EV99" i="8" s="1"/>
  <c r="EC102" i="8"/>
  <c r="EB102" i="8"/>
  <c r="DC116" i="8"/>
  <c r="DG115" i="8"/>
  <c r="DI115" i="8" s="1"/>
  <c r="DJ115" i="8" s="1"/>
  <c r="EA103" i="8" s="1"/>
  <c r="CU113" i="8"/>
  <c r="CV113" i="8" s="1"/>
  <c r="DQ103" i="8" s="1"/>
  <c r="CR114" i="8"/>
  <c r="DT102" i="8"/>
  <c r="DS102" i="8"/>
  <c r="EI99" i="8"/>
  <c r="EL99" i="8" s="1"/>
  <c r="ES100" i="8" l="1"/>
  <c r="EV100" i="8" s="1"/>
  <c r="DG116" i="8"/>
  <c r="DI116" i="8" s="1"/>
  <c r="DJ116" i="8" s="1"/>
  <c r="EA104" i="8" s="1"/>
  <c r="DC117" i="8"/>
  <c r="EC103" i="8"/>
  <c r="EB103" i="8"/>
  <c r="EI100" i="8"/>
  <c r="EL100" i="8" s="1"/>
  <c r="DT103" i="8"/>
  <c r="DS103" i="8"/>
  <c r="CU114" i="8"/>
  <c r="CV114" i="8" s="1"/>
  <c r="DQ104" i="8" s="1"/>
  <c r="CR115" i="8"/>
  <c r="ES101" i="8" l="1"/>
  <c r="EV101" i="8" s="1"/>
  <c r="DG117" i="8"/>
  <c r="DI117" i="8" s="1"/>
  <c r="DJ117" i="8" s="1"/>
  <c r="EA105" i="8" s="1"/>
  <c r="DC118" i="8"/>
  <c r="EC104" i="8"/>
  <c r="EB104" i="8"/>
  <c r="CU115" i="8"/>
  <c r="CV115" i="8" s="1"/>
  <c r="DQ105" i="8" s="1"/>
  <c r="CR116" i="8"/>
  <c r="DS104" i="8"/>
  <c r="DT104" i="8"/>
  <c r="EI101" i="8"/>
  <c r="EL101" i="8" s="1"/>
  <c r="ES102" i="8" l="1"/>
  <c r="EV102" i="8" s="1"/>
  <c r="DG118" i="8"/>
  <c r="DI118" i="8" s="1"/>
  <c r="DJ118" i="8" s="1"/>
  <c r="EA106" i="8" s="1"/>
  <c r="DC119" i="8"/>
  <c r="EB105" i="8"/>
  <c r="EC105" i="8"/>
  <c r="DS105" i="8"/>
  <c r="DT105" i="8"/>
  <c r="EI102" i="8"/>
  <c r="EL102" i="8" s="1"/>
  <c r="CR117" i="8"/>
  <c r="CU116" i="8"/>
  <c r="CV116" i="8" s="1"/>
  <c r="DQ106" i="8" s="1"/>
  <c r="ES103" i="8" l="1"/>
  <c r="EV103" i="8" s="1"/>
  <c r="DG119" i="8"/>
  <c r="DI119" i="8" s="1"/>
  <c r="DJ119" i="8" s="1"/>
  <c r="EA107" i="8" s="1"/>
  <c r="DC120" i="8"/>
  <c r="EB106" i="8"/>
  <c r="EC106" i="8"/>
  <c r="EI103" i="8"/>
  <c r="EL103" i="8" s="1"/>
  <c r="DS106" i="8"/>
  <c r="DT106" i="8"/>
  <c r="CU117" i="8"/>
  <c r="CV117" i="8" s="1"/>
  <c r="DQ107" i="8" s="1"/>
  <c r="CR118" i="8"/>
  <c r="ES104" i="8" l="1"/>
  <c r="EV104" i="8" s="1"/>
  <c r="DG120" i="8"/>
  <c r="DI120" i="8" s="1"/>
  <c r="DJ120" i="8" s="1"/>
  <c r="EA108" i="8" s="1"/>
  <c r="DC121" i="8"/>
  <c r="EB107" i="8"/>
  <c r="EC107" i="8"/>
  <c r="CU118" i="8"/>
  <c r="CV118" i="8" s="1"/>
  <c r="DQ108" i="8" s="1"/>
  <c r="CR119" i="8"/>
  <c r="DT107" i="8"/>
  <c r="DS107" i="8"/>
  <c r="EI104" i="8"/>
  <c r="EL104" i="8" s="1"/>
  <c r="EI105" i="8" l="1"/>
  <c r="EL105" i="8" s="1"/>
  <c r="EB108" i="8"/>
  <c r="EC108" i="8"/>
  <c r="ES105" i="8"/>
  <c r="EV105" i="8" s="1"/>
  <c r="DC122" i="8"/>
  <c r="DG121" i="8"/>
  <c r="DI121" i="8" s="1"/>
  <c r="DJ121" i="8" s="1"/>
  <c r="EA109" i="8" s="1"/>
  <c r="DS108" i="8"/>
  <c r="DT108" i="8"/>
  <c r="CU119" i="8"/>
  <c r="CV119" i="8" s="1"/>
  <c r="DQ109" i="8" s="1"/>
  <c r="CR120" i="8"/>
  <c r="DG122" i="8" l="1"/>
  <c r="DI122" i="8" s="1"/>
  <c r="DJ122" i="8" s="1"/>
  <c r="EA110" i="8" s="1"/>
  <c r="DC123" i="8"/>
  <c r="EC109" i="8"/>
  <c r="EB109" i="8"/>
  <c r="ES106" i="8"/>
  <c r="EV106" i="8" s="1"/>
  <c r="DT109" i="8"/>
  <c r="DS109" i="8"/>
  <c r="CU120" i="8"/>
  <c r="CV120" i="8" s="1"/>
  <c r="DQ110" i="8" s="1"/>
  <c r="CR121" i="8"/>
  <c r="EI106" i="8"/>
  <c r="EL106" i="8" s="1"/>
  <c r="ES107" i="8" l="1"/>
  <c r="EV107" i="8" s="1"/>
  <c r="DG123" i="8"/>
  <c r="DI123" i="8" s="1"/>
  <c r="DJ123" i="8" s="1"/>
  <c r="EA111" i="8" s="1"/>
  <c r="DC124" i="8"/>
  <c r="EB110" i="8"/>
  <c r="EC110" i="8"/>
  <c r="CU121" i="8"/>
  <c r="CV121" i="8" s="1"/>
  <c r="DQ111" i="8" s="1"/>
  <c r="CR122" i="8"/>
  <c r="DS110" i="8"/>
  <c r="DT110" i="8"/>
  <c r="EI107" i="8"/>
  <c r="EL107" i="8" s="1"/>
  <c r="ES108" i="8" l="1"/>
  <c r="EV108" i="8" s="1"/>
  <c r="DG124" i="8"/>
  <c r="DI124" i="8" s="1"/>
  <c r="DJ124" i="8" s="1"/>
  <c r="EA112" i="8" s="1"/>
  <c r="DC125" i="8"/>
  <c r="EC111" i="8"/>
  <c r="EB111" i="8"/>
  <c r="EI108" i="8"/>
  <c r="EL108" i="8" s="1"/>
  <c r="DT111" i="8"/>
  <c r="DS111" i="8"/>
  <c r="CU122" i="8"/>
  <c r="CV122" i="8" s="1"/>
  <c r="DQ112" i="8" s="1"/>
  <c r="CR123" i="8"/>
  <c r="ES109" i="8" l="1"/>
  <c r="EV109" i="8" s="1"/>
  <c r="EC112" i="8"/>
  <c r="EB112" i="8"/>
  <c r="DG125" i="8"/>
  <c r="DI125" i="8" s="1"/>
  <c r="DJ125" i="8" s="1"/>
  <c r="EA113" i="8" s="1"/>
  <c r="DC126" i="8"/>
  <c r="DS112" i="8"/>
  <c r="DT112" i="8"/>
  <c r="CU123" i="8"/>
  <c r="CV123" i="8" s="1"/>
  <c r="DQ113" i="8" s="1"/>
  <c r="CR124" i="8"/>
  <c r="EI109" i="8"/>
  <c r="EL109" i="8" s="1"/>
  <c r="ES110" i="8" l="1"/>
  <c r="EV110" i="8" s="1"/>
  <c r="DG126" i="8"/>
  <c r="DI126" i="8" s="1"/>
  <c r="DJ126" i="8" s="1"/>
  <c r="EA114" i="8" s="1"/>
  <c r="EC114" i="8" s="1"/>
  <c r="DC127" i="8"/>
  <c r="EB113" i="8"/>
  <c r="EC113" i="8"/>
  <c r="EI110" i="8"/>
  <c r="EL110" i="8" s="1"/>
  <c r="CU124" i="8"/>
  <c r="CV124" i="8" s="1"/>
  <c r="DQ114" i="8" s="1"/>
  <c r="CR125" i="8"/>
  <c r="DT113" i="8"/>
  <c r="DS113" i="8"/>
  <c r="EB114" i="8" l="1"/>
  <c r="ES112" i="8" s="1"/>
  <c r="EV112" i="8" s="1"/>
  <c r="DG127" i="8"/>
  <c r="DI127" i="8" s="1"/>
  <c r="DJ127" i="8" s="1"/>
  <c r="EA115" i="8" s="1"/>
  <c r="DC128" i="8"/>
  <c r="ES111" i="8"/>
  <c r="EV111" i="8" s="1"/>
  <c r="DT114" i="8"/>
  <c r="DS114" i="8"/>
  <c r="EI111" i="8"/>
  <c r="EL111" i="8" s="1"/>
  <c r="CU125" i="8"/>
  <c r="CV125" i="8" s="1"/>
  <c r="DQ115" i="8" s="1"/>
  <c r="CR126" i="8"/>
  <c r="DG128" i="8" l="1"/>
  <c r="DI128" i="8" s="1"/>
  <c r="DJ128" i="8" s="1"/>
  <c r="EA116" i="8" s="1"/>
  <c r="DC129" i="8"/>
  <c r="DG129" i="8" s="1"/>
  <c r="DI129" i="8" s="1"/>
  <c r="DJ129" i="8" s="1"/>
  <c r="EA117" i="8" s="1"/>
  <c r="EB115" i="8"/>
  <c r="EC115" i="8"/>
  <c r="CU126" i="8"/>
  <c r="CV126" i="8" s="1"/>
  <c r="DQ116" i="8" s="1"/>
  <c r="CR127" i="8"/>
  <c r="DT115" i="8"/>
  <c r="DS115" i="8"/>
  <c r="EI112" i="8"/>
  <c r="EL112" i="8" s="1"/>
  <c r="EI113" i="8" l="1"/>
  <c r="EL113" i="8" s="1"/>
  <c r="ES113" i="8"/>
  <c r="EV113" i="8" s="1"/>
  <c r="EB117" i="8"/>
  <c r="EC117" i="8"/>
  <c r="EB116" i="8"/>
  <c r="EC116" i="8"/>
  <c r="DT116" i="8"/>
  <c r="DS116" i="8"/>
  <c r="CU127" i="8"/>
  <c r="CV127" i="8" s="1"/>
  <c r="DQ117" i="8" s="1"/>
  <c r="CR128" i="8"/>
  <c r="ES114" i="8" l="1"/>
  <c r="EV114" i="8" s="1"/>
  <c r="ES115" i="8"/>
  <c r="EV115" i="8" s="1"/>
  <c r="DS117" i="8"/>
  <c r="DT117" i="8"/>
  <c r="CU128" i="8"/>
  <c r="CV128" i="8" s="1"/>
  <c r="DQ118" i="8" s="1"/>
  <c r="CR129" i="8"/>
  <c r="EI114" i="8"/>
  <c r="EL114" i="8" s="1"/>
  <c r="T18" i="8" l="1"/>
  <c r="CU129" i="8"/>
  <c r="CV129" i="8" s="1"/>
  <c r="DQ119" i="8" s="1"/>
  <c r="CR130" i="8"/>
  <c r="DT118" i="8"/>
  <c r="DS118" i="8"/>
  <c r="EI115" i="8"/>
  <c r="EL115" i="8" s="1"/>
  <c r="EI116" i="8" l="1"/>
  <c r="EL116" i="8" s="1"/>
  <c r="DS119" i="8"/>
  <c r="DT119" i="8"/>
  <c r="CU130" i="8"/>
  <c r="CV130" i="8" s="1"/>
  <c r="DQ120" i="8" s="1"/>
  <c r="CR131" i="8"/>
  <c r="EI117" i="8" l="1"/>
  <c r="EL117" i="8" s="1"/>
  <c r="DS120" i="8"/>
  <c r="DT120" i="8"/>
  <c r="CU131" i="8"/>
  <c r="CV131" i="8" s="1"/>
  <c r="DQ121" i="8" s="1"/>
  <c r="CR132" i="8"/>
  <c r="EI118" i="8" l="1"/>
  <c r="EL118" i="8" s="1"/>
  <c r="CU132" i="8"/>
  <c r="CV132" i="8" s="1"/>
  <c r="DQ122" i="8" s="1"/>
  <c r="CR133" i="8"/>
  <c r="DT121" i="8"/>
  <c r="DS121" i="8"/>
  <c r="EI119" i="8" l="1"/>
  <c r="EL119" i="8" s="1"/>
  <c r="CU133" i="8"/>
  <c r="CV133" i="8" s="1"/>
  <c r="DQ123" i="8" s="1"/>
  <c r="CR134" i="8"/>
  <c r="DS122" i="8"/>
  <c r="DT122" i="8"/>
  <c r="CU134" i="8" l="1"/>
  <c r="CV134" i="8" s="1"/>
  <c r="DQ124" i="8" s="1"/>
  <c r="CR135" i="8"/>
  <c r="EI120" i="8"/>
  <c r="EL120" i="8" s="1"/>
  <c r="DT123" i="8"/>
  <c r="DS123" i="8"/>
  <c r="DT124" i="8" l="1"/>
  <c r="DS124" i="8"/>
  <c r="EI121" i="8"/>
  <c r="EL121" i="8" s="1"/>
  <c r="CU135" i="8"/>
  <c r="CV135" i="8" s="1"/>
  <c r="DQ125" i="8" s="1"/>
  <c r="CR136" i="8"/>
  <c r="DS125" i="8" l="1"/>
  <c r="DT125" i="8"/>
  <c r="CU136" i="8"/>
  <c r="CV136" i="8" s="1"/>
  <c r="DQ126" i="8" s="1"/>
  <c r="CR137" i="8"/>
  <c r="EI122" i="8"/>
  <c r="EL122" i="8" s="1"/>
  <c r="EI123" i="8" l="1"/>
  <c r="EL123" i="8" s="1"/>
  <c r="DT126" i="8"/>
  <c r="DS126" i="8"/>
  <c r="CU137" i="8"/>
  <c r="CV137" i="8" s="1"/>
  <c r="DQ127" i="8" s="1"/>
  <c r="CR138" i="8"/>
  <c r="EI124" i="8" l="1"/>
  <c r="EL124" i="8" s="1"/>
  <c r="DT127" i="8"/>
  <c r="DS127" i="8"/>
  <c r="CU138" i="8"/>
  <c r="CV138" i="8" s="1"/>
  <c r="DQ128" i="8" s="1"/>
  <c r="CR139" i="8"/>
  <c r="EI125" i="8" l="1"/>
  <c r="EL125" i="8" s="1"/>
  <c r="DT128" i="8"/>
  <c r="DS128" i="8"/>
  <c r="CU139" i="8"/>
  <c r="CV139" i="8" s="1"/>
  <c r="DQ129" i="8" s="1"/>
  <c r="CR140" i="8"/>
  <c r="EI126" i="8" l="1"/>
  <c r="EL126" i="8" s="1"/>
  <c r="DT129" i="8"/>
  <c r="DS129" i="8"/>
  <c r="CU140" i="8"/>
  <c r="CV140" i="8" s="1"/>
  <c r="DQ130" i="8" s="1"/>
  <c r="CR141" i="8"/>
  <c r="EI127" i="8" l="1"/>
  <c r="EL127" i="8" s="1"/>
  <c r="DS130" i="8"/>
  <c r="DT130" i="8"/>
  <c r="CU141" i="8"/>
  <c r="CV141" i="8" s="1"/>
  <c r="DQ131" i="8" s="1"/>
  <c r="CR142" i="8"/>
  <c r="DT131" i="8" l="1"/>
  <c r="DS131" i="8"/>
  <c r="EI128" i="8"/>
  <c r="EL128" i="8" s="1"/>
  <c r="CR143" i="8"/>
  <c r="CU142" i="8"/>
  <c r="CV142" i="8" s="1"/>
  <c r="DQ132" i="8" s="1"/>
  <c r="EI129" i="8" l="1"/>
  <c r="EL129" i="8" s="1"/>
  <c r="DT132" i="8"/>
  <c r="DS132" i="8"/>
  <c r="CU143" i="8"/>
  <c r="CV143" i="8" s="1"/>
  <c r="DQ133" i="8" s="1"/>
  <c r="CR144" i="8"/>
  <c r="EI130" i="8" l="1"/>
  <c r="EL130" i="8" s="1"/>
  <c r="CU144" i="8"/>
  <c r="CV144" i="8" s="1"/>
  <c r="DQ134" i="8" s="1"/>
  <c r="CR145" i="8"/>
  <c r="DS133" i="8"/>
  <c r="DT133" i="8"/>
  <c r="EI131" i="8" l="1"/>
  <c r="EL131" i="8" s="1"/>
  <c r="CU145" i="8"/>
  <c r="CV145" i="8" s="1"/>
  <c r="DQ135" i="8" s="1"/>
  <c r="CR146" i="8"/>
  <c r="DS134" i="8"/>
  <c r="DT134" i="8"/>
  <c r="EI132" i="8" l="1"/>
  <c r="EL132" i="8" s="1"/>
  <c r="CU146" i="8"/>
  <c r="CV146" i="8" s="1"/>
  <c r="DQ136" i="8" s="1"/>
  <c r="CR147" i="8"/>
  <c r="DS135" i="8"/>
  <c r="DT135" i="8"/>
  <c r="EI133" i="8" l="1"/>
  <c r="EL133" i="8" s="1"/>
  <c r="CU147" i="8"/>
  <c r="CV147" i="8" s="1"/>
  <c r="DQ137" i="8" s="1"/>
  <c r="CR148" i="8"/>
  <c r="DS136" i="8"/>
  <c r="DT136" i="8"/>
  <c r="EI134" i="8" l="1"/>
  <c r="EL134" i="8" s="1"/>
  <c r="CR149" i="8"/>
  <c r="CU148" i="8"/>
  <c r="CV148" i="8" s="1"/>
  <c r="DQ138" i="8" s="1"/>
  <c r="DS137" i="8"/>
  <c r="DT137" i="8"/>
  <c r="CU149" i="8" l="1"/>
  <c r="CV149" i="8" s="1"/>
  <c r="DQ139" i="8" s="1"/>
  <c r="CR150" i="8"/>
  <c r="DS138" i="8"/>
  <c r="DT138" i="8"/>
  <c r="EI135" i="8"/>
  <c r="EL135" i="8" s="1"/>
  <c r="DT139" i="8" l="1"/>
  <c r="DS139" i="8"/>
  <c r="CU150" i="8"/>
  <c r="CV150" i="8" s="1"/>
  <c r="DQ140" i="8" s="1"/>
  <c r="CR151" i="8"/>
  <c r="EI136" i="8"/>
  <c r="EL136" i="8" s="1"/>
  <c r="EI137" i="8" l="1"/>
  <c r="EL137" i="8" s="1"/>
  <c r="CU151" i="8"/>
  <c r="CV151" i="8" s="1"/>
  <c r="DQ141" i="8" s="1"/>
  <c r="CR152" i="8"/>
  <c r="DS140" i="8"/>
  <c r="DT140" i="8"/>
  <c r="EI138" i="8" l="1"/>
  <c r="EL138" i="8" s="1"/>
  <c r="CU152" i="8"/>
  <c r="CV152" i="8" s="1"/>
  <c r="DQ142" i="8" s="1"/>
  <c r="CR153" i="8"/>
  <c r="DS141" i="8"/>
  <c r="DT141" i="8"/>
  <c r="EI139" i="8" l="1"/>
  <c r="EL139" i="8" s="1"/>
  <c r="CU153" i="8"/>
  <c r="CV153" i="8" s="1"/>
  <c r="DQ143" i="8" s="1"/>
  <c r="CR154" i="8"/>
  <c r="DS142" i="8"/>
  <c r="DT142" i="8"/>
  <c r="EI140" i="8" l="1"/>
  <c r="EL140" i="8" s="1"/>
  <c r="CU154" i="8"/>
  <c r="CV154" i="8" s="1"/>
  <c r="DQ144" i="8" s="1"/>
  <c r="CR155" i="8"/>
  <c r="DS143" i="8"/>
  <c r="DT143" i="8"/>
  <c r="EI141" i="8" l="1"/>
  <c r="EL141" i="8" s="1"/>
  <c r="CU155" i="8"/>
  <c r="CV155" i="8" s="1"/>
  <c r="DQ145" i="8" s="1"/>
  <c r="CR156" i="8"/>
  <c r="DT144" i="8"/>
  <c r="DS144" i="8"/>
  <c r="DS145" i="8" l="1"/>
  <c r="DT145" i="8"/>
  <c r="CU156" i="8"/>
  <c r="CV156" i="8" s="1"/>
  <c r="DQ146" i="8" s="1"/>
  <c r="CR157" i="8"/>
  <c r="EI142" i="8"/>
  <c r="EL142" i="8" s="1"/>
  <c r="EI143" i="8" l="1"/>
  <c r="EL143" i="8" s="1"/>
  <c r="DS146" i="8"/>
  <c r="DT146" i="8"/>
  <c r="CU157" i="8"/>
  <c r="CV157" i="8" s="1"/>
  <c r="DQ147" i="8" s="1"/>
  <c r="CR158" i="8"/>
  <c r="EI144" i="8" l="1"/>
  <c r="EL144" i="8" s="1"/>
  <c r="CU158" i="8"/>
  <c r="CV158" i="8" s="1"/>
  <c r="DQ148" i="8" s="1"/>
  <c r="CR159" i="8"/>
  <c r="DS147" i="8"/>
  <c r="DT147" i="8"/>
  <c r="CU159" i="8" l="1"/>
  <c r="CV159" i="8" s="1"/>
  <c r="DQ149" i="8" s="1"/>
  <c r="CR160" i="8"/>
  <c r="DS148" i="8"/>
  <c r="DT148" i="8"/>
  <c r="EI145" i="8"/>
  <c r="EL145" i="8" s="1"/>
  <c r="CU160" i="8" l="1"/>
  <c r="CV160" i="8" s="1"/>
  <c r="DQ150" i="8" s="1"/>
  <c r="CR161" i="8"/>
  <c r="DT149" i="8"/>
  <c r="DS149" i="8"/>
  <c r="EI146" i="8"/>
  <c r="EL146" i="8" s="1"/>
  <c r="EI147" i="8" l="1"/>
  <c r="EL147" i="8" s="1"/>
  <c r="DS150" i="8"/>
  <c r="DT150" i="8"/>
  <c r="CU161" i="8"/>
  <c r="CV161" i="8" s="1"/>
  <c r="DQ151" i="8" s="1"/>
  <c r="CR162" i="8"/>
  <c r="EI148" i="8" l="1"/>
  <c r="EL148" i="8" s="1"/>
  <c r="CU162" i="8"/>
  <c r="CV162" i="8" s="1"/>
  <c r="DQ152" i="8" s="1"/>
  <c r="CR163" i="8"/>
  <c r="DS151" i="8"/>
  <c r="DT151" i="8"/>
  <c r="EI149" i="8" l="1"/>
  <c r="EL149" i="8" s="1"/>
  <c r="DT152" i="8"/>
  <c r="DS152" i="8"/>
  <c r="CU163" i="8"/>
  <c r="CV163" i="8" s="1"/>
  <c r="DQ153" i="8" s="1"/>
  <c r="CR164" i="8"/>
  <c r="EI150" i="8" l="1"/>
  <c r="EL150" i="8" s="1"/>
  <c r="CU164" i="8"/>
  <c r="CV164" i="8" s="1"/>
  <c r="DQ154" i="8" s="1"/>
  <c r="CR165" i="8"/>
  <c r="DT153" i="8"/>
  <c r="DS153" i="8"/>
  <c r="EI151" i="8" l="1"/>
  <c r="EL151" i="8" s="1"/>
  <c r="CU165" i="8"/>
  <c r="CV165" i="8" s="1"/>
  <c r="DQ155" i="8" s="1"/>
  <c r="CR166" i="8"/>
  <c r="DT154" i="8"/>
  <c r="DS154" i="8"/>
  <c r="EI152" i="8" l="1"/>
  <c r="EL152" i="8" s="1"/>
  <c r="DS155" i="8"/>
  <c r="DT155" i="8"/>
  <c r="CU166" i="8"/>
  <c r="CV166" i="8" s="1"/>
  <c r="DQ156" i="8" s="1"/>
  <c r="CR167" i="8"/>
  <c r="EI153" i="8" l="1"/>
  <c r="EL153" i="8" s="1"/>
  <c r="CU167" i="8"/>
  <c r="CV167" i="8" s="1"/>
  <c r="DQ157" i="8" s="1"/>
  <c r="CR168" i="8"/>
  <c r="DT156" i="8"/>
  <c r="DS156" i="8"/>
  <c r="EI154" i="8" l="1"/>
  <c r="EL154" i="8" s="1"/>
  <c r="DT157" i="8"/>
  <c r="DS157" i="8"/>
  <c r="CU168" i="8"/>
  <c r="CV168" i="8" s="1"/>
  <c r="DQ158" i="8" s="1"/>
  <c r="CR169" i="8"/>
  <c r="CU169" i="8" l="1"/>
  <c r="CV169" i="8" s="1"/>
  <c r="DQ159" i="8" s="1"/>
  <c r="CR170" i="8"/>
  <c r="DS158" i="8"/>
  <c r="DT158" i="8"/>
  <c r="EI155" i="8"/>
  <c r="EL155" i="8" s="1"/>
  <c r="DT159" i="8" l="1"/>
  <c r="DS159" i="8"/>
  <c r="EI156" i="8"/>
  <c r="EL156" i="8" s="1"/>
  <c r="CU170" i="8"/>
  <c r="CV170" i="8" s="1"/>
  <c r="DQ160" i="8" s="1"/>
  <c r="CR171" i="8"/>
  <c r="EI157" i="8" l="1"/>
  <c r="EL157" i="8" s="1"/>
  <c r="CU171" i="8"/>
  <c r="CV171" i="8" s="1"/>
  <c r="DQ161" i="8" s="1"/>
  <c r="CR172" i="8"/>
  <c r="DT160" i="8"/>
  <c r="DS160" i="8"/>
  <c r="EI158" i="8" l="1"/>
  <c r="EL158" i="8" s="1"/>
  <c r="DT161" i="8"/>
  <c r="DS161" i="8"/>
  <c r="CU172" i="8"/>
  <c r="CV172" i="8" s="1"/>
  <c r="DQ162" i="8" s="1"/>
  <c r="CR173" i="8"/>
  <c r="EI159" i="8" l="1"/>
  <c r="EL159" i="8" s="1"/>
  <c r="CU173" i="8"/>
  <c r="CV173" i="8" s="1"/>
  <c r="DQ163" i="8" s="1"/>
  <c r="CR174" i="8"/>
  <c r="DT162" i="8"/>
  <c r="DS162" i="8"/>
  <c r="DT163" i="8" l="1"/>
  <c r="DS163" i="8"/>
  <c r="CU174" i="8"/>
  <c r="CV174" i="8" s="1"/>
  <c r="DQ164" i="8" s="1"/>
  <c r="CR175" i="8"/>
  <c r="EI160" i="8"/>
  <c r="EL160" i="8" s="1"/>
  <c r="CU175" i="8" l="1"/>
  <c r="CV175" i="8" s="1"/>
  <c r="DQ165" i="8" s="1"/>
  <c r="CR176" i="8"/>
  <c r="DS164" i="8"/>
  <c r="DT164" i="8"/>
  <c r="EI161" i="8"/>
  <c r="EL161" i="8" s="1"/>
  <c r="EI162" i="8" l="1"/>
  <c r="EL162" i="8" s="1"/>
  <c r="DS165" i="8"/>
  <c r="DT165" i="8"/>
  <c r="CU176" i="8"/>
  <c r="CV176" i="8" s="1"/>
  <c r="DQ166" i="8" s="1"/>
  <c r="CR177" i="8"/>
  <c r="EI163" i="8" l="1"/>
  <c r="EL163" i="8" s="1"/>
  <c r="CU177" i="8"/>
  <c r="CV177" i="8" s="1"/>
  <c r="DQ167" i="8" s="1"/>
  <c r="CR178" i="8"/>
  <c r="DS166" i="8"/>
  <c r="DT166" i="8"/>
  <c r="DT167" i="8" l="1"/>
  <c r="DS167" i="8"/>
  <c r="EI164" i="8"/>
  <c r="EL164" i="8" s="1"/>
  <c r="CU178" i="8"/>
  <c r="CV178" i="8" s="1"/>
  <c r="DQ168" i="8" s="1"/>
  <c r="CR179" i="8"/>
  <c r="DT168" i="8" l="1"/>
  <c r="DS168" i="8"/>
  <c r="EI165" i="8"/>
  <c r="EL165" i="8" s="1"/>
  <c r="CU179" i="8"/>
  <c r="CV179" i="8" s="1"/>
  <c r="DQ169" i="8" s="1"/>
  <c r="CR180" i="8"/>
  <c r="EI166" i="8" l="1"/>
  <c r="EL166" i="8" s="1"/>
  <c r="CU180" i="8"/>
  <c r="CV180" i="8" s="1"/>
  <c r="DQ170" i="8" s="1"/>
  <c r="CR181" i="8"/>
  <c r="DS169" i="8"/>
  <c r="DT169" i="8"/>
  <c r="CU181" i="8" l="1"/>
  <c r="CV181" i="8" s="1"/>
  <c r="DQ171" i="8" s="1"/>
  <c r="CR182" i="8"/>
  <c r="DS170" i="8"/>
  <c r="DT170" i="8"/>
  <c r="EI167" i="8"/>
  <c r="EL167" i="8" s="1"/>
  <c r="CU182" i="8" l="1"/>
  <c r="CV182" i="8" s="1"/>
  <c r="DQ172" i="8" s="1"/>
  <c r="CR183" i="8"/>
  <c r="DT171" i="8"/>
  <c r="DS171" i="8"/>
  <c r="EI168" i="8"/>
  <c r="EL168" i="8" s="1"/>
  <c r="EI169" i="8" l="1"/>
  <c r="EL169" i="8" s="1"/>
  <c r="CU183" i="8"/>
  <c r="CV183" i="8" s="1"/>
  <c r="DQ173" i="8" s="1"/>
  <c r="CR184" i="8"/>
  <c r="DT172" i="8"/>
  <c r="DS172" i="8"/>
  <c r="EI170" i="8" l="1"/>
  <c r="EL170" i="8" s="1"/>
  <c r="CU184" i="8"/>
  <c r="CV184" i="8" s="1"/>
  <c r="DQ174" i="8" s="1"/>
  <c r="CR185" i="8"/>
  <c r="DS173" i="8"/>
  <c r="DT173" i="8"/>
  <c r="CU185" i="8" l="1"/>
  <c r="CV185" i="8" s="1"/>
  <c r="DQ175" i="8" s="1"/>
  <c r="CR186" i="8"/>
  <c r="DT174" i="8"/>
  <c r="DS174" i="8"/>
  <c r="EI171" i="8"/>
  <c r="EL171" i="8" s="1"/>
  <c r="EI172" i="8" l="1"/>
  <c r="EL172" i="8" s="1"/>
  <c r="DS175" i="8"/>
  <c r="DT175" i="8"/>
  <c r="CU186" i="8"/>
  <c r="CV186" i="8" s="1"/>
  <c r="DQ176" i="8" s="1"/>
  <c r="CR187" i="8"/>
  <c r="EI173" i="8" l="1"/>
  <c r="EL173" i="8" s="1"/>
  <c r="DT176" i="8"/>
  <c r="DS176" i="8"/>
  <c r="CU187" i="8"/>
  <c r="CV187" i="8" s="1"/>
  <c r="DQ177" i="8" s="1"/>
  <c r="CR188" i="8"/>
  <c r="CU188" i="8" l="1"/>
  <c r="CV188" i="8" s="1"/>
  <c r="DQ178" i="8" s="1"/>
  <c r="CR189" i="8"/>
  <c r="DT177" i="8"/>
  <c r="DS177" i="8"/>
  <c r="EI174" i="8"/>
  <c r="EL174" i="8" s="1"/>
  <c r="EI175" i="8" l="1"/>
  <c r="EL175" i="8" s="1"/>
  <c r="CU189" i="8"/>
  <c r="CV189" i="8" s="1"/>
  <c r="DQ179" i="8" s="1"/>
  <c r="CR190" i="8"/>
  <c r="DS178" i="8"/>
  <c r="DT178" i="8"/>
  <c r="DT179" i="8" l="1"/>
  <c r="DS179" i="8"/>
  <c r="CU190" i="8"/>
  <c r="CV190" i="8" s="1"/>
  <c r="DQ180" i="8" s="1"/>
  <c r="CR191" i="8"/>
  <c r="EI176" i="8"/>
  <c r="EL176" i="8" s="1"/>
  <c r="EI177" i="8" l="1"/>
  <c r="EL177" i="8" s="1"/>
  <c r="CU191" i="8"/>
  <c r="CV191" i="8" s="1"/>
  <c r="DQ181" i="8" s="1"/>
  <c r="CR192" i="8"/>
  <c r="DS180" i="8"/>
  <c r="DT180" i="8"/>
  <c r="CU192" i="8" l="1"/>
  <c r="CV192" i="8" s="1"/>
  <c r="DQ182" i="8" s="1"/>
  <c r="CR193" i="8"/>
  <c r="DT181" i="8"/>
  <c r="DS181" i="8"/>
  <c r="EI178" i="8"/>
  <c r="EL178" i="8" s="1"/>
  <c r="EI179" i="8" l="1"/>
  <c r="EL179" i="8" s="1"/>
  <c r="DT182" i="8"/>
  <c r="DS182" i="8"/>
  <c r="EI180" i="8" s="1"/>
  <c r="EL180" i="8" s="1"/>
  <c r="CU193" i="8"/>
  <c r="CV193" i="8" s="1"/>
  <c r="DQ183" i="8" s="1"/>
  <c r="CR194" i="8"/>
  <c r="CU194" i="8" l="1"/>
  <c r="CV194" i="8" s="1"/>
  <c r="DQ184" i="8" s="1"/>
  <c r="CR195" i="8"/>
  <c r="DT183" i="8"/>
  <c r="DS183" i="8"/>
  <c r="EI181" i="8" l="1"/>
  <c r="EL181" i="8" s="1"/>
  <c r="CU195" i="8"/>
  <c r="CV195" i="8" s="1"/>
  <c r="DQ185" i="8" s="1"/>
  <c r="CR196" i="8"/>
  <c r="DT184" i="8"/>
  <c r="DS184" i="8"/>
  <c r="EI182" i="8" l="1"/>
  <c r="EL182" i="8" s="1"/>
  <c r="CU196" i="8"/>
  <c r="CV196" i="8" s="1"/>
  <c r="DQ186" i="8" s="1"/>
  <c r="CR197" i="8"/>
  <c r="DS185" i="8"/>
  <c r="DT185" i="8"/>
  <c r="CU197" i="8" l="1"/>
  <c r="CV197" i="8" s="1"/>
  <c r="DQ187" i="8" s="1"/>
  <c r="CR198" i="8"/>
  <c r="DT186" i="8"/>
  <c r="DS186" i="8"/>
  <c r="EI183" i="8"/>
  <c r="EL183" i="8" s="1"/>
  <c r="EI184" i="8" l="1"/>
  <c r="EL184" i="8" s="1"/>
  <c r="CU198" i="8"/>
  <c r="CV198" i="8" s="1"/>
  <c r="DQ188" i="8" s="1"/>
  <c r="CR199" i="8"/>
  <c r="DT187" i="8"/>
  <c r="DS187" i="8"/>
  <c r="EI185" i="8" s="1"/>
  <c r="EL185" i="8" s="1"/>
  <c r="CU199" i="8" l="1"/>
  <c r="CV199" i="8" s="1"/>
  <c r="DQ189" i="8" s="1"/>
  <c r="CR200" i="8"/>
  <c r="DT188" i="8"/>
  <c r="DS188" i="8"/>
  <c r="EI186" i="8" s="1"/>
  <c r="EL186" i="8" s="1"/>
  <c r="CU200" i="8" l="1"/>
  <c r="CV200" i="8" s="1"/>
  <c r="DQ190" i="8" s="1"/>
  <c r="CR201" i="8"/>
  <c r="DS189" i="8"/>
  <c r="DT189" i="8"/>
  <c r="EI187" i="8" l="1"/>
  <c r="EL187" i="8" s="1"/>
  <c r="CU201" i="8"/>
  <c r="CV201" i="8" s="1"/>
  <c r="DQ191" i="8" s="1"/>
  <c r="CR202" i="8"/>
  <c r="DS190" i="8"/>
  <c r="DT190" i="8"/>
  <c r="EI188" i="8" l="1"/>
  <c r="EL188" i="8" s="1"/>
  <c r="CU202" i="8"/>
  <c r="CV202" i="8" s="1"/>
  <c r="DQ192" i="8" s="1"/>
  <c r="CR203" i="8"/>
  <c r="DS191" i="8"/>
  <c r="DT191" i="8"/>
  <c r="EI189" i="8" l="1"/>
  <c r="EL189" i="8" s="1"/>
  <c r="CU203" i="8"/>
  <c r="CV203" i="8" s="1"/>
  <c r="DQ193" i="8" s="1"/>
  <c r="CR204" i="8"/>
  <c r="DT192" i="8"/>
  <c r="DS192" i="8"/>
  <c r="EI190" i="8" l="1"/>
  <c r="EL190" i="8" s="1"/>
  <c r="DT193" i="8"/>
  <c r="DS193" i="8"/>
  <c r="CU204" i="8"/>
  <c r="CV204" i="8" s="1"/>
  <c r="DQ194" i="8" s="1"/>
  <c r="CR205" i="8"/>
  <c r="EI191" i="8" l="1"/>
  <c r="EL191" i="8" s="1"/>
  <c r="DT194" i="8"/>
  <c r="DS194" i="8"/>
  <c r="CU205" i="8"/>
  <c r="CV205" i="8" s="1"/>
  <c r="DQ195" i="8" s="1"/>
  <c r="CR206" i="8"/>
  <c r="EI192" i="8" l="1"/>
  <c r="EL192" i="8" s="1"/>
  <c r="DS195" i="8"/>
  <c r="DT195" i="8"/>
  <c r="CU206" i="8"/>
  <c r="CV206" i="8" s="1"/>
  <c r="DQ196" i="8" s="1"/>
  <c r="CR207" i="8"/>
  <c r="DT196" i="8" l="1"/>
  <c r="DS196" i="8"/>
  <c r="CU207" i="8"/>
  <c r="CV207" i="8" s="1"/>
  <c r="DQ197" i="8" s="1"/>
  <c r="CR208" i="8"/>
  <c r="EI193" i="8"/>
  <c r="EL193" i="8" s="1"/>
  <c r="EI194" i="8" l="1"/>
  <c r="EL194" i="8" s="1"/>
  <c r="CU208" i="8"/>
  <c r="CV208" i="8" s="1"/>
  <c r="DQ198" i="8" s="1"/>
  <c r="CR209" i="8"/>
  <c r="DT197" i="8"/>
  <c r="DS197" i="8"/>
  <c r="EI195" i="8" l="1"/>
  <c r="EL195" i="8" s="1"/>
  <c r="CU209" i="8"/>
  <c r="CV209" i="8" s="1"/>
  <c r="DQ199" i="8" s="1"/>
  <c r="CR210" i="8"/>
  <c r="DS198" i="8"/>
  <c r="DT198" i="8"/>
  <c r="EI196" i="8" l="1"/>
  <c r="EL196" i="8" s="1"/>
  <c r="CU210" i="8"/>
  <c r="CV210" i="8" s="1"/>
  <c r="DQ200" i="8" s="1"/>
  <c r="CR211" i="8"/>
  <c r="DT199" i="8"/>
  <c r="DS199" i="8"/>
  <c r="EI197" i="8" l="1"/>
  <c r="EL197" i="8" s="1"/>
  <c r="DT200" i="8"/>
  <c r="DS200" i="8"/>
  <c r="EI198" i="8" s="1"/>
  <c r="EL198" i="8" s="1"/>
  <c r="CU211" i="8"/>
  <c r="CV211" i="8" s="1"/>
  <c r="DQ201" i="8" s="1"/>
  <c r="CR212" i="8"/>
  <c r="CU212" i="8" l="1"/>
  <c r="CV212" i="8" s="1"/>
  <c r="DQ202" i="8" s="1"/>
  <c r="CR213" i="8"/>
  <c r="DT201" i="8"/>
  <c r="DS201" i="8"/>
  <c r="EI199" i="8" l="1"/>
  <c r="EL199" i="8" s="1"/>
  <c r="CU213" i="8"/>
  <c r="CV213" i="8" s="1"/>
  <c r="DQ203" i="8" s="1"/>
  <c r="CR214" i="8"/>
  <c r="DT202" i="8"/>
  <c r="DS202" i="8"/>
  <c r="EI200" i="8" s="1"/>
  <c r="EL200" i="8" s="1"/>
  <c r="CU214" i="8" l="1"/>
  <c r="CV214" i="8" s="1"/>
  <c r="DQ204" i="8" s="1"/>
  <c r="CR215" i="8"/>
  <c r="DT203" i="8"/>
  <c r="DS203" i="8"/>
  <c r="EI201" i="8" l="1"/>
  <c r="EL201" i="8" s="1"/>
  <c r="CU215" i="8"/>
  <c r="CV215" i="8" s="1"/>
  <c r="DQ205" i="8" s="1"/>
  <c r="CR216" i="8"/>
  <c r="DS204" i="8"/>
  <c r="DT204" i="8"/>
  <c r="CU216" i="8" l="1"/>
  <c r="CV216" i="8" s="1"/>
  <c r="DQ206" i="8" s="1"/>
  <c r="CR217" i="8"/>
  <c r="EI202" i="8"/>
  <c r="EL202" i="8" s="1"/>
  <c r="DT205" i="8"/>
  <c r="DS205" i="8"/>
  <c r="EI203" i="8" l="1"/>
  <c r="EL203" i="8" s="1"/>
  <c r="CU217" i="8"/>
  <c r="CV217" i="8" s="1"/>
  <c r="DQ207" i="8" s="1"/>
  <c r="CR218" i="8"/>
  <c r="DS206" i="8"/>
  <c r="DT206" i="8"/>
  <c r="EI204" i="8" l="1"/>
  <c r="EL204" i="8" s="1"/>
  <c r="CU218" i="8"/>
  <c r="CV218" i="8" s="1"/>
  <c r="DQ208" i="8" s="1"/>
  <c r="CR219" i="8"/>
  <c r="DT207" i="8"/>
  <c r="DS207" i="8"/>
  <c r="EI205" i="8" l="1"/>
  <c r="EL205" i="8" s="1"/>
  <c r="CU219" i="8"/>
  <c r="CV219" i="8" s="1"/>
  <c r="DQ209" i="8" s="1"/>
  <c r="CR220" i="8"/>
  <c r="DT208" i="8"/>
  <c r="DS208" i="8"/>
  <c r="EI206" i="8" l="1"/>
  <c r="EL206" i="8" s="1"/>
  <c r="CU220" i="8"/>
  <c r="CV220" i="8" s="1"/>
  <c r="DQ210" i="8" s="1"/>
  <c r="CR221" i="8"/>
  <c r="DS209" i="8"/>
  <c r="DT209" i="8"/>
  <c r="EI207" i="8" l="1"/>
  <c r="EL207" i="8" s="1"/>
  <c r="CU221" i="8"/>
  <c r="CV221" i="8" s="1"/>
  <c r="DQ211" i="8" s="1"/>
  <c r="CR222" i="8"/>
  <c r="DT210" i="8"/>
  <c r="DS210" i="8"/>
  <c r="EI208" i="8" l="1"/>
  <c r="EL208" i="8" s="1"/>
  <c r="CU222" i="8"/>
  <c r="CV222" i="8" s="1"/>
  <c r="DQ212" i="8" s="1"/>
  <c r="CR223" i="8"/>
  <c r="DS211" i="8"/>
  <c r="DT211" i="8"/>
  <c r="EI209" i="8" l="1"/>
  <c r="EL209" i="8" s="1"/>
  <c r="CU223" i="8"/>
  <c r="CV223" i="8" s="1"/>
  <c r="DQ213" i="8" s="1"/>
  <c r="CR224" i="8"/>
  <c r="DS212" i="8"/>
  <c r="DT212" i="8"/>
  <c r="EI210" i="8" l="1"/>
  <c r="EL210" i="8" s="1"/>
  <c r="CU224" i="8"/>
  <c r="CV224" i="8" s="1"/>
  <c r="DQ214" i="8" s="1"/>
  <c r="CR225" i="8"/>
  <c r="DT213" i="8"/>
  <c r="DS213" i="8"/>
  <c r="EI211" i="8" l="1"/>
  <c r="EL211" i="8" s="1"/>
  <c r="DS214" i="8"/>
  <c r="DT214" i="8"/>
  <c r="CU225" i="8"/>
  <c r="CV225" i="8" s="1"/>
  <c r="DQ215" i="8" s="1"/>
  <c r="CR226" i="8"/>
  <c r="CU226" i="8" l="1"/>
  <c r="CV226" i="8" s="1"/>
  <c r="DQ216" i="8" s="1"/>
  <c r="CR227" i="8"/>
  <c r="DT215" i="8"/>
  <c r="DS215" i="8"/>
  <c r="EI212" i="8"/>
  <c r="EL212" i="8" s="1"/>
  <c r="EI213" i="8" l="1"/>
  <c r="EL213" i="8" s="1"/>
  <c r="CU227" i="8"/>
  <c r="CV227" i="8" s="1"/>
  <c r="DQ217" i="8" s="1"/>
  <c r="CR228" i="8"/>
  <c r="DT216" i="8"/>
  <c r="DS216" i="8"/>
  <c r="EI214" i="8" l="1"/>
  <c r="EL214" i="8" s="1"/>
  <c r="CU228" i="8"/>
  <c r="CV228" i="8" s="1"/>
  <c r="DQ218" i="8" s="1"/>
  <c r="CR229" i="8"/>
  <c r="DS217" i="8"/>
  <c r="DT217" i="8"/>
  <c r="CU229" i="8" l="1"/>
  <c r="CV229" i="8" s="1"/>
  <c r="DQ219" i="8" s="1"/>
  <c r="CR230" i="8"/>
  <c r="EI215" i="8"/>
  <c r="EL215" i="8" s="1"/>
  <c r="DS218" i="8"/>
  <c r="DT218" i="8"/>
  <c r="EI216" i="8" l="1"/>
  <c r="EL216" i="8" s="1"/>
  <c r="CU230" i="8"/>
  <c r="CV230" i="8" s="1"/>
  <c r="DQ220" i="8" s="1"/>
  <c r="CR231" i="8"/>
  <c r="DS219" i="8"/>
  <c r="DT219" i="8"/>
  <c r="EI217" i="8" l="1"/>
  <c r="EL217" i="8" s="1"/>
  <c r="CU231" i="8"/>
  <c r="CV231" i="8" s="1"/>
  <c r="DQ221" i="8" s="1"/>
  <c r="CR232" i="8"/>
  <c r="DT220" i="8"/>
  <c r="DS220" i="8"/>
  <c r="EI218" i="8" s="1"/>
  <c r="EL218" i="8" s="1"/>
  <c r="DT221" i="8" l="1"/>
  <c r="DS221" i="8"/>
  <c r="CU232" i="8"/>
  <c r="CV232" i="8" s="1"/>
  <c r="DQ222" i="8" s="1"/>
  <c r="CR233" i="8"/>
  <c r="EI219" i="8" l="1"/>
  <c r="EL219" i="8" s="1"/>
  <c r="DS222" i="8"/>
  <c r="DT222" i="8"/>
  <c r="CR234" i="8"/>
  <c r="CU233" i="8"/>
  <c r="CV233" i="8" s="1"/>
  <c r="DQ223" i="8" s="1"/>
  <c r="DS223" i="8" l="1"/>
  <c r="DT223" i="8"/>
  <c r="CU234" i="8"/>
  <c r="CV234" i="8" s="1"/>
  <c r="DQ224" i="8" s="1"/>
  <c r="CR235" i="8"/>
  <c r="EI220" i="8"/>
  <c r="EL220" i="8" s="1"/>
  <c r="CU235" i="8" l="1"/>
  <c r="CV235" i="8" s="1"/>
  <c r="DQ225" i="8" s="1"/>
  <c r="CR236" i="8"/>
  <c r="DS224" i="8"/>
  <c r="DT224" i="8"/>
  <c r="EI221" i="8"/>
  <c r="EL221" i="8" s="1"/>
  <c r="EI222" i="8" l="1"/>
  <c r="EL222" i="8" s="1"/>
  <c r="CU236" i="8"/>
  <c r="CV236" i="8" s="1"/>
  <c r="DQ226" i="8" s="1"/>
  <c r="CR237" i="8"/>
  <c r="DS225" i="8"/>
  <c r="DT225" i="8"/>
  <c r="EI223" i="8" l="1"/>
  <c r="EL223" i="8" s="1"/>
  <c r="CU237" i="8"/>
  <c r="CV237" i="8" s="1"/>
  <c r="DQ227" i="8" s="1"/>
  <c r="CR238" i="8"/>
  <c r="DT226" i="8"/>
  <c r="DS226" i="8"/>
  <c r="EI224" i="8" l="1"/>
  <c r="EL224" i="8" s="1"/>
  <c r="CU238" i="8"/>
  <c r="CV238" i="8" s="1"/>
  <c r="DQ228" i="8" s="1"/>
  <c r="CR239" i="8"/>
  <c r="DT227" i="8"/>
  <c r="DS227" i="8"/>
  <c r="EI225" i="8" s="1"/>
  <c r="EL225" i="8" s="1"/>
  <c r="CU239" i="8" l="1"/>
  <c r="CV239" i="8" s="1"/>
  <c r="DQ229" i="8" s="1"/>
  <c r="CR240" i="8"/>
  <c r="DT228" i="8"/>
  <c r="DS228" i="8"/>
  <c r="EI226" i="8" l="1"/>
  <c r="EL226" i="8" s="1"/>
  <c r="CU240" i="8"/>
  <c r="CV240" i="8" s="1"/>
  <c r="DQ230" i="8" s="1"/>
  <c r="CR241" i="8"/>
  <c r="DS229" i="8"/>
  <c r="DT229" i="8"/>
  <c r="EI227" i="8" l="1"/>
  <c r="EL227" i="8" s="1"/>
  <c r="CU241" i="8"/>
  <c r="CV241" i="8" s="1"/>
  <c r="DQ231" i="8" s="1"/>
  <c r="CR242" i="8"/>
  <c r="DS230" i="8"/>
  <c r="DT230" i="8"/>
  <c r="EI228" i="8" l="1"/>
  <c r="EL228" i="8" s="1"/>
  <c r="CU242" i="8"/>
  <c r="CV242" i="8" s="1"/>
  <c r="DQ232" i="8" s="1"/>
  <c r="CR243" i="8"/>
  <c r="DS231" i="8"/>
  <c r="DT231" i="8"/>
  <c r="DT232" i="8" l="1"/>
  <c r="DS232" i="8"/>
  <c r="EI229" i="8"/>
  <c r="EL229" i="8" s="1"/>
  <c r="CU243" i="8"/>
  <c r="CV243" i="8" s="1"/>
  <c r="DQ233" i="8" s="1"/>
  <c r="CR244" i="8"/>
  <c r="EI230" i="8" l="1"/>
  <c r="EL230" i="8" s="1"/>
  <c r="DS233" i="8"/>
  <c r="DT233" i="8"/>
  <c r="CR245" i="8"/>
  <c r="CU244" i="8"/>
  <c r="CV244" i="8" s="1"/>
  <c r="DQ234" i="8" s="1"/>
  <c r="DT234" i="8" l="1"/>
  <c r="DS234" i="8"/>
  <c r="CU245" i="8"/>
  <c r="CV245" i="8" s="1"/>
  <c r="DQ235" i="8" s="1"/>
  <c r="CR246" i="8"/>
  <c r="EI231" i="8"/>
  <c r="EL231" i="8" s="1"/>
  <c r="EI232" i="8" l="1"/>
  <c r="EL232" i="8" s="1"/>
  <c r="CU246" i="8"/>
  <c r="CV246" i="8" s="1"/>
  <c r="DQ236" i="8" s="1"/>
  <c r="CR247" i="8"/>
  <c r="DT235" i="8"/>
  <c r="DS235" i="8"/>
  <c r="EI233" i="8" l="1"/>
  <c r="EL233" i="8" s="1"/>
  <c r="CU247" i="8"/>
  <c r="CV247" i="8" s="1"/>
  <c r="DQ237" i="8" s="1"/>
  <c r="CR248" i="8"/>
  <c r="DS236" i="8"/>
  <c r="DT236" i="8"/>
  <c r="CU248" i="8" l="1"/>
  <c r="CV248" i="8" s="1"/>
  <c r="DQ238" i="8" s="1"/>
  <c r="CR249" i="8"/>
  <c r="EI234" i="8"/>
  <c r="EL234" i="8" s="1"/>
  <c r="DT237" i="8"/>
  <c r="DS237" i="8"/>
  <c r="EI235" i="8" l="1"/>
  <c r="EL235" i="8" s="1"/>
  <c r="CU249" i="8"/>
  <c r="CV249" i="8" s="1"/>
  <c r="DQ239" i="8" s="1"/>
  <c r="CR250" i="8"/>
  <c r="DS238" i="8"/>
  <c r="DT238" i="8"/>
  <c r="EI236" i="8" l="1"/>
  <c r="EL236" i="8" s="1"/>
  <c r="CU250" i="8"/>
  <c r="CV250" i="8" s="1"/>
  <c r="DQ240" i="8" s="1"/>
  <c r="CR251" i="8"/>
  <c r="DS239" i="8"/>
  <c r="DT239" i="8"/>
  <c r="DS240" i="8" l="1"/>
  <c r="DT240" i="8"/>
  <c r="EI237" i="8"/>
  <c r="EL237" i="8" s="1"/>
  <c r="CU251" i="8"/>
  <c r="CV251" i="8" s="1"/>
  <c r="DQ241" i="8" s="1"/>
  <c r="CR252" i="8"/>
  <c r="CU252" i="8" l="1"/>
  <c r="CV252" i="8" s="1"/>
  <c r="DQ242" i="8" s="1"/>
  <c r="CR253" i="8"/>
  <c r="DS241" i="8"/>
  <c r="DT241" i="8"/>
  <c r="EI238" i="8"/>
  <c r="EL238" i="8" s="1"/>
  <c r="EI239" i="8" l="1"/>
  <c r="EL239" i="8" s="1"/>
  <c r="CR254" i="8"/>
  <c r="CU253" i="8"/>
  <c r="CV253" i="8" s="1"/>
  <c r="DQ243" i="8" s="1"/>
  <c r="DS242" i="8"/>
  <c r="DT242" i="8"/>
  <c r="EI240" i="8" l="1"/>
  <c r="EL240" i="8" s="1"/>
  <c r="DT243" i="8"/>
  <c r="DS243" i="8"/>
  <c r="EI241" i="8" s="1"/>
  <c r="EL241" i="8" s="1"/>
  <c r="CU254" i="8"/>
  <c r="CV254" i="8" s="1"/>
  <c r="DQ244" i="8" s="1"/>
  <c r="CR255" i="8"/>
  <c r="DT244" i="8" l="1"/>
  <c r="DS244" i="8"/>
  <c r="CU255" i="8"/>
  <c r="CV255" i="8" s="1"/>
  <c r="DQ245" i="8" s="1"/>
  <c r="CR256" i="8"/>
  <c r="EI242" i="8" l="1"/>
  <c r="EL242" i="8" s="1"/>
  <c r="CU256" i="8"/>
  <c r="CV256" i="8" s="1"/>
  <c r="DQ246" i="8" s="1"/>
  <c r="CR257" i="8"/>
  <c r="DT245" i="8"/>
  <c r="DS245" i="8"/>
  <c r="EI243" i="8" l="1"/>
  <c r="EL243" i="8" s="1"/>
  <c r="CU257" i="8"/>
  <c r="CV257" i="8" s="1"/>
  <c r="DQ247" i="8" s="1"/>
  <c r="CR258" i="8"/>
  <c r="DT246" i="8"/>
  <c r="DS246" i="8"/>
  <c r="EI244" i="8" l="1"/>
  <c r="EL244" i="8" s="1"/>
  <c r="CU258" i="8"/>
  <c r="CV258" i="8" s="1"/>
  <c r="DQ248" i="8" s="1"/>
  <c r="CR259" i="8"/>
  <c r="DS247" i="8"/>
  <c r="DT247" i="8"/>
  <c r="EI245" i="8" l="1"/>
  <c r="EL245" i="8" s="1"/>
  <c r="CU259" i="8"/>
  <c r="CV259" i="8" s="1"/>
  <c r="DQ249" i="8" s="1"/>
  <c r="CR260" i="8"/>
  <c r="DT248" i="8"/>
  <c r="DS248" i="8"/>
  <c r="EI246" i="8" l="1"/>
  <c r="EL246" i="8" s="1"/>
  <c r="CU260" i="8"/>
  <c r="CV260" i="8" s="1"/>
  <c r="DQ250" i="8" s="1"/>
  <c r="CR261" i="8"/>
  <c r="DS249" i="8"/>
  <c r="DT249" i="8"/>
  <c r="EI247" i="8" l="1"/>
  <c r="EL247" i="8" s="1"/>
  <c r="CU261" i="8"/>
  <c r="CV261" i="8" s="1"/>
  <c r="DQ251" i="8" s="1"/>
  <c r="CR262" i="8"/>
  <c r="DS250" i="8"/>
  <c r="DT250" i="8"/>
  <c r="EI248" i="8" l="1"/>
  <c r="EL248" i="8" s="1"/>
  <c r="CU262" i="8"/>
  <c r="CV262" i="8" s="1"/>
  <c r="DQ252" i="8" s="1"/>
  <c r="CR263" i="8"/>
  <c r="DS251" i="8"/>
  <c r="DT251" i="8"/>
  <c r="EI249" i="8" l="1"/>
  <c r="EL249" i="8" s="1"/>
  <c r="CU263" i="8"/>
  <c r="CV263" i="8" s="1"/>
  <c r="DQ253" i="8" s="1"/>
  <c r="CR264" i="8"/>
  <c r="DS252" i="8"/>
  <c r="DT252" i="8"/>
  <c r="EI250" i="8" l="1"/>
  <c r="EL250" i="8" s="1"/>
  <c r="CU264" i="8"/>
  <c r="CV264" i="8" s="1"/>
  <c r="DQ254" i="8" s="1"/>
  <c r="CR265" i="8"/>
  <c r="DS253" i="8"/>
  <c r="DT253" i="8"/>
  <c r="EI251" i="8" l="1"/>
  <c r="EL251" i="8" s="1"/>
  <c r="CU265" i="8"/>
  <c r="CV265" i="8" s="1"/>
  <c r="DQ255" i="8" s="1"/>
  <c r="CR266" i="8"/>
  <c r="DT254" i="8"/>
  <c r="DS254" i="8"/>
  <c r="EI252" i="8" l="1"/>
  <c r="EL252" i="8" s="1"/>
  <c r="CU266" i="8"/>
  <c r="CV266" i="8" s="1"/>
  <c r="DQ256" i="8" s="1"/>
  <c r="CR267" i="8"/>
  <c r="DT255" i="8"/>
  <c r="DS255" i="8"/>
  <c r="EI253" i="8" l="1"/>
  <c r="EL253" i="8" s="1"/>
  <c r="CU267" i="8"/>
  <c r="CV267" i="8" s="1"/>
  <c r="DQ257" i="8" s="1"/>
  <c r="CR268" i="8"/>
  <c r="CU268" i="8" s="1"/>
  <c r="CV268" i="8" s="1"/>
  <c r="DQ258" i="8" s="1"/>
  <c r="DS256" i="8"/>
  <c r="DT256" i="8"/>
  <c r="EI254" i="8" l="1"/>
  <c r="EL254" i="8" s="1"/>
  <c r="DT258" i="8"/>
  <c r="DS258" i="8"/>
  <c r="DT257" i="8"/>
  <c r="DS257" i="8"/>
  <c r="EI255" i="8" s="1"/>
  <c r="EL255" i="8" s="1"/>
  <c r="EI256" i="8" l="1"/>
  <c r="EL256" i="8" s="1"/>
  <c r="R18" i="8" s="1"/>
  <c r="W18" i="8" s="1"/>
</calcChain>
</file>

<file path=xl/sharedStrings.xml><?xml version="1.0" encoding="utf-8"?>
<sst xmlns="http://schemas.openxmlformats.org/spreadsheetml/2006/main" count="2010" uniqueCount="545">
  <si>
    <t>LIFT:</t>
  </si>
  <si>
    <t>x</t>
  </si>
  <si>
    <t>SHEAR:</t>
  </si>
  <si>
    <t>MOMENT:</t>
  </si>
  <si>
    <t>C =</t>
  </si>
  <si>
    <t>D =</t>
  </si>
  <si>
    <t>E =</t>
  </si>
  <si>
    <t>V(x) =</t>
  </si>
  <si>
    <t>A =</t>
  </si>
  <si>
    <t>B =</t>
  </si>
  <si>
    <t>F =</t>
  </si>
  <si>
    <t>G =</t>
  </si>
  <si>
    <t>M(x) =</t>
  </si>
  <si>
    <t>DRAG</t>
  </si>
  <si>
    <t>DRAG:</t>
  </si>
  <si>
    <t>A + Bx</t>
  </si>
  <si>
    <r>
      <t>Cx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+ Dx + E </t>
    </r>
  </si>
  <si>
    <r>
      <t>Cx</t>
    </r>
    <r>
      <rPr>
        <vertAlign val="super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+ Dx + E</t>
    </r>
  </si>
  <si>
    <r>
      <t>Ax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+ Bx + C</t>
    </r>
  </si>
  <si>
    <r>
      <t>Dx</t>
    </r>
    <r>
      <rPr>
        <vertAlign val="super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2"/>
        <scheme val="minor"/>
      </rPr>
      <t xml:space="preserve"> + Ex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+ Fx + G</t>
    </r>
  </si>
  <si>
    <t>σ(x) =</t>
  </si>
  <si>
    <t>I =</t>
  </si>
  <si>
    <t>m</t>
  </si>
  <si>
    <r>
      <t>m</t>
    </r>
    <r>
      <rPr>
        <vertAlign val="superscript"/>
        <sz val="11"/>
        <color theme="1"/>
        <rFont val="Aptos Narrow"/>
        <family val="2"/>
        <scheme val="minor"/>
      </rPr>
      <t>4</t>
    </r>
  </si>
  <si>
    <t>Normal Stress:</t>
  </si>
  <si>
    <t>σ =</t>
  </si>
  <si>
    <t>V(x) [N]</t>
  </si>
  <si>
    <t>x [m]</t>
  </si>
  <si>
    <t>M(x) [N/m]</t>
  </si>
  <si>
    <t>Q.3</t>
  </si>
  <si>
    <t>Ax + B</t>
  </si>
  <si>
    <t>Q.1</t>
  </si>
  <si>
    <t>Q.2</t>
  </si>
  <si>
    <t>mm</t>
  </si>
  <si>
    <r>
      <rPr>
        <sz val="11"/>
        <color theme="1"/>
        <rFont val="Aptos Narrow"/>
        <family val="2"/>
      </rPr>
      <t>ȳ</t>
    </r>
    <r>
      <rPr>
        <sz val="11"/>
        <color theme="1"/>
        <rFont val="Aptos Narrow"/>
        <family val="2"/>
        <scheme val="minor"/>
      </rPr>
      <t xml:space="preserve"> =</t>
    </r>
  </si>
  <si>
    <t>ȳ =</t>
  </si>
  <si>
    <t>LIFT</t>
  </si>
  <si>
    <t>SHEAR</t>
  </si>
  <si>
    <t>MOMENT</t>
  </si>
  <si>
    <t>Shear Stress:</t>
  </si>
  <si>
    <t>M =</t>
  </si>
  <si>
    <t>N/m</t>
  </si>
  <si>
    <t>V =</t>
  </si>
  <si>
    <r>
      <t>( M * y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) / I</t>
    </r>
  </si>
  <si>
    <r>
      <t>y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=</t>
    </r>
  </si>
  <si>
    <t>Pa</t>
  </si>
  <si>
    <t>( M(x) * ȳ ) / I</t>
  </si>
  <si>
    <r>
      <t>m</t>
    </r>
    <r>
      <rPr>
        <vertAlign val="superscript"/>
        <sz val="11"/>
        <color theme="1"/>
        <rFont val="Aptos Narrow"/>
        <family val="2"/>
        <scheme val="minor"/>
      </rPr>
      <t>3</t>
    </r>
  </si>
  <si>
    <t>N</t>
  </si>
  <si>
    <t>τ(y) [Pa]</t>
  </si>
  <si>
    <t>[mm]</t>
  </si>
  <si>
    <r>
      <t>Q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=</t>
    </r>
  </si>
  <si>
    <r>
      <t>Q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=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</si>
  <si>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=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</si>
  <si>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=</t>
    </r>
  </si>
  <si>
    <r>
      <t>t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=</t>
    </r>
  </si>
  <si>
    <r>
      <t>Q</t>
    </r>
    <r>
      <rPr>
        <vertAlign val="subscript"/>
        <sz val="11"/>
        <color theme="1"/>
        <rFont val="Aptos Narrow"/>
        <family val="2"/>
      </rPr>
      <t>1</t>
    </r>
    <r>
      <rPr>
        <sz val="11"/>
        <color theme="1"/>
        <rFont val="Aptos Narrow"/>
        <family val="2"/>
      </rPr>
      <t xml:space="preserve"> =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</si>
  <si>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=</t>
    </r>
  </si>
  <si>
    <r>
      <t>t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=</t>
    </r>
  </si>
  <si>
    <r>
      <t>Q</t>
    </r>
    <r>
      <rPr>
        <vertAlign val="subscript"/>
        <sz val="11"/>
        <color theme="1"/>
        <rFont val="Aptos Narrow"/>
        <family val="2"/>
      </rPr>
      <t>2+1</t>
    </r>
    <r>
      <rPr>
        <sz val="11"/>
        <color theme="1"/>
        <rFont val="Aptos Narrow"/>
        <family val="2"/>
      </rPr>
      <t xml:space="preserve"> =</t>
    </r>
  </si>
  <si>
    <r>
      <t>Q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+ Q</t>
    </r>
    <r>
      <rPr>
        <vertAlign val="subscript"/>
        <sz val="11"/>
        <color theme="1"/>
        <rFont val="Aptos Narrow"/>
        <family val="2"/>
        <scheme val="minor"/>
      </rPr>
      <t>1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</si>
  <si>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>ȳ y - (b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>y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>)/2</t>
    </r>
  </si>
  <si>
    <r>
      <t>(V*Q</t>
    </r>
    <r>
      <rPr>
        <vertAlign val="subscript"/>
        <sz val="11"/>
        <color theme="1"/>
        <rFont val="Aptos Narrow"/>
        <family val="2"/>
        <scheme val="minor"/>
      </rPr>
      <t>2+1</t>
    </r>
    <r>
      <rPr>
        <sz val="11"/>
        <color theme="1"/>
        <rFont val="Aptos Narrow"/>
        <family val="2"/>
        <scheme val="minor"/>
      </rPr>
      <t>) / (I*t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>)</t>
    </r>
  </si>
  <si>
    <r>
      <t>(V*Q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>) / (I*t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>)</t>
    </r>
  </si>
  <si>
    <t>0 ≤ x ≤ 14</t>
  </si>
  <si>
    <t>7 ≤ x ≤ 14</t>
  </si>
  <si>
    <t>τ(y) =</t>
  </si>
  <si>
    <t>Moment of inertia</t>
  </si>
  <si>
    <t>Shear Stress</t>
  </si>
  <si>
    <t>Centroid</t>
  </si>
  <si>
    <t>Moment of Inertia</t>
  </si>
  <si>
    <t>Shear Force</t>
  </si>
  <si>
    <t>Base of Section 1</t>
  </si>
  <si>
    <t>Base of Section 2</t>
  </si>
  <si>
    <t>Thickness of Section 1</t>
  </si>
  <si>
    <t>Thickness of Section 2</t>
  </si>
  <si>
    <t>Height of Section 1</t>
  </si>
  <si>
    <t>Second Moment of Area of Section 1</t>
  </si>
  <si>
    <t>Second Moment of Area of Section 2</t>
  </si>
  <si>
    <t>Second Moment of Area of Total area</t>
  </si>
  <si>
    <t>Section 2</t>
  </si>
  <si>
    <r>
      <t>Q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=</t>
    </r>
  </si>
  <si>
    <r>
      <t>A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=</t>
    </r>
  </si>
  <si>
    <r>
      <t>m</t>
    </r>
    <r>
      <rPr>
        <vertAlign val="superscript"/>
        <sz val="11"/>
        <color theme="1"/>
        <rFont val="Aptos Narrow"/>
        <family val="2"/>
        <scheme val="minor"/>
      </rPr>
      <t>2</t>
    </r>
  </si>
  <si>
    <r>
      <t>y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[m]</t>
    </r>
  </si>
  <si>
    <r>
      <t>A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[m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>]</t>
    </r>
  </si>
  <si>
    <r>
      <t>Q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[m</t>
    </r>
    <r>
      <rPr>
        <vertAlign val="super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2"/>
        <scheme val="minor"/>
      </rPr>
      <t>]</t>
    </r>
  </si>
  <si>
    <t>Range:</t>
  </si>
  <si>
    <t>Constants:</t>
  </si>
  <si>
    <t>Section 1</t>
  </si>
  <si>
    <t>Section 3</t>
  </si>
  <si>
    <t>[m]</t>
  </si>
  <si>
    <r>
      <t>(V*Q</t>
    </r>
    <r>
      <rPr>
        <vertAlign val="subscript"/>
        <sz val="11"/>
        <color theme="1"/>
        <rFont val="Aptos Narrow"/>
        <family val="2"/>
      </rPr>
      <t>1,3</t>
    </r>
    <r>
      <rPr>
        <sz val="11"/>
        <color theme="1"/>
        <rFont val="Aptos Narrow"/>
        <family val="2"/>
      </rPr>
      <t>) / (I*t</t>
    </r>
    <r>
      <rPr>
        <vertAlign val="subscript"/>
        <sz val="11"/>
        <color theme="1"/>
        <rFont val="Aptos Narrow"/>
        <family val="2"/>
      </rPr>
      <t>1</t>
    </r>
    <r>
      <rPr>
        <sz val="11"/>
        <color theme="1"/>
        <rFont val="Aptos Narrow"/>
        <family val="2"/>
      </rPr>
      <t>)</t>
    </r>
  </si>
  <si>
    <r>
      <t>A</t>
    </r>
    <r>
      <rPr>
        <vertAlign val="sub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2"/>
        <scheme val="minor"/>
      </rPr>
      <t xml:space="preserve"> [m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>]</t>
    </r>
  </si>
  <si>
    <r>
      <t>Q</t>
    </r>
    <r>
      <rPr>
        <vertAlign val="sub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2"/>
        <scheme val="minor"/>
      </rPr>
      <t xml:space="preserve"> [m</t>
    </r>
    <r>
      <rPr>
        <vertAlign val="super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2"/>
        <scheme val="minor"/>
      </rPr>
      <t>]</t>
    </r>
  </si>
  <si>
    <t>Calculations:</t>
  </si>
  <si>
    <t>Area of Section 2</t>
  </si>
  <si>
    <r>
      <t>A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=</t>
    </r>
  </si>
  <si>
    <t>Second Moment of Area of Section 2 + 1</t>
  </si>
  <si>
    <r>
      <t>Q</t>
    </r>
    <r>
      <rPr>
        <vertAlign val="subscript"/>
        <sz val="11"/>
        <color theme="1"/>
        <rFont val="Aptos Narrow"/>
        <family val="2"/>
        <scheme val="minor"/>
      </rPr>
      <t xml:space="preserve">2+1 </t>
    </r>
    <r>
      <rPr>
        <sz val="11"/>
        <color theme="1"/>
        <rFont val="Aptos Narrow"/>
        <family val="2"/>
        <scheme val="minor"/>
      </rPr>
      <t>=</t>
    </r>
  </si>
  <si>
    <r>
      <t>(V*Q</t>
    </r>
    <r>
      <rPr>
        <vertAlign val="subscript"/>
        <sz val="11"/>
        <color theme="1"/>
        <rFont val="Aptos Narrow"/>
        <family val="2"/>
      </rPr>
      <t>2+1</t>
    </r>
    <r>
      <rPr>
        <sz val="11"/>
        <color theme="1"/>
        <rFont val="Aptos Narrow"/>
        <family val="2"/>
      </rPr>
      <t>) / (I*t</t>
    </r>
    <r>
      <rPr>
        <vertAlign val="subscript"/>
        <sz val="11"/>
        <color theme="1"/>
        <rFont val="Aptos Narrow"/>
        <family val="2"/>
      </rPr>
      <t>2</t>
    </r>
    <r>
      <rPr>
        <sz val="11"/>
        <color theme="1"/>
        <rFont val="Aptos Narrow"/>
        <family val="2"/>
      </rPr>
      <t>)</t>
    </r>
  </si>
  <si>
    <r>
      <t>ȳ'</t>
    </r>
    <r>
      <rPr>
        <vertAlign val="subscript"/>
        <sz val="11"/>
        <color theme="1"/>
        <rFont val="Aptos Narrow"/>
        <family val="2"/>
      </rPr>
      <t>3</t>
    </r>
    <r>
      <rPr>
        <sz val="11"/>
        <color theme="1"/>
        <rFont val="Aptos Narrow"/>
        <family val="2"/>
      </rPr>
      <t xml:space="preserve"> [m]</t>
    </r>
  </si>
  <si>
    <r>
      <t>Q</t>
    </r>
    <r>
      <rPr>
        <vertAlign val="subscript"/>
        <sz val="11"/>
        <color theme="1"/>
        <rFont val="Aptos Narrow"/>
        <family val="2"/>
        <scheme val="minor"/>
      </rPr>
      <t>1+2</t>
    </r>
    <r>
      <rPr>
        <sz val="11"/>
        <color theme="1"/>
        <rFont val="Aptos Narrow"/>
        <family val="2"/>
        <scheme val="minor"/>
      </rPr>
      <t xml:space="preserve"> [m</t>
    </r>
    <r>
      <rPr>
        <vertAlign val="super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2"/>
        <scheme val="minor"/>
      </rPr>
      <t>]</t>
    </r>
  </si>
  <si>
    <t>RESULTS:</t>
  </si>
  <si>
    <t>Distance From Base</t>
  </si>
  <si>
    <r>
      <t>Q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[m</t>
    </r>
    <r>
      <rPr>
        <vertAlign val="super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2"/>
        <scheme val="minor"/>
      </rPr>
      <t>]</t>
    </r>
  </si>
  <si>
    <r>
      <t>Equations (</t>
    </r>
    <r>
      <rPr>
        <b/>
        <i/>
        <sz val="11"/>
        <color theme="1"/>
        <rFont val="Aptos Narrow"/>
        <family val="2"/>
        <scheme val="minor"/>
      </rPr>
      <t>y</t>
    </r>
    <r>
      <rPr>
        <b/>
        <i/>
        <vertAlign val="superscript"/>
        <sz val="11"/>
        <color theme="1"/>
        <rFont val="Aptos Narrow"/>
        <family val="2"/>
        <scheme val="minor"/>
      </rPr>
      <t>,</t>
    </r>
    <r>
      <rPr>
        <b/>
        <sz val="11"/>
        <color theme="1"/>
        <rFont val="Aptos Narrow"/>
        <family val="2"/>
        <scheme val="minor"/>
      </rPr>
      <t>):</t>
    </r>
  </si>
  <si>
    <t xml:space="preserve">Q.4 </t>
  </si>
  <si>
    <t>Principal Stress:</t>
  </si>
  <si>
    <t>Equations:</t>
  </si>
  <si>
    <t>Avgerage Stress</t>
  </si>
  <si>
    <r>
      <t>σ</t>
    </r>
    <r>
      <rPr>
        <vertAlign val="subscript"/>
        <sz val="11"/>
        <color theme="1"/>
        <rFont val="Aptos Narrow"/>
        <family val="2"/>
        <scheme val="minor"/>
      </rPr>
      <t>avg</t>
    </r>
    <r>
      <rPr>
        <sz val="11"/>
        <color theme="1"/>
        <rFont val="Aptos Narrow"/>
        <family val="2"/>
        <scheme val="minor"/>
      </rPr>
      <t xml:space="preserve"> =</t>
    </r>
  </si>
  <si>
    <r>
      <t>σ</t>
    </r>
    <r>
      <rPr>
        <vertAlign val="subscript"/>
        <sz val="14.3"/>
        <color theme="1"/>
        <rFont val="Aptos Narrow"/>
        <family val="2"/>
      </rPr>
      <t xml:space="preserve">1 </t>
    </r>
    <r>
      <rPr>
        <sz val="11"/>
        <color theme="1"/>
        <rFont val="Aptos Narrow"/>
        <family val="2"/>
      </rPr>
      <t>=</t>
    </r>
  </si>
  <si>
    <r>
      <t>σ</t>
    </r>
    <r>
      <rPr>
        <vertAlign val="subscript"/>
        <sz val="14.3"/>
        <color theme="1"/>
        <rFont val="Aptos Narrow"/>
        <family val="2"/>
      </rPr>
      <t xml:space="preserve">2 </t>
    </r>
    <r>
      <rPr>
        <sz val="11"/>
        <color theme="1"/>
        <rFont val="Aptos Narrow"/>
        <family val="2"/>
      </rPr>
      <t>=</t>
    </r>
  </si>
  <si>
    <r>
      <t>σ</t>
    </r>
    <r>
      <rPr>
        <vertAlign val="subscript"/>
        <sz val="11"/>
        <color theme="1"/>
        <rFont val="Aptos Narrow"/>
        <family val="2"/>
        <scheme val="minor"/>
      </rPr>
      <t>avg</t>
    </r>
    <r>
      <rPr>
        <sz val="11"/>
        <color theme="1"/>
        <rFont val="Aptos Narrow"/>
        <family val="2"/>
        <scheme val="minor"/>
      </rPr>
      <t xml:space="preserve">  + R</t>
    </r>
  </si>
  <si>
    <r>
      <t>σ</t>
    </r>
    <r>
      <rPr>
        <vertAlign val="subscript"/>
        <sz val="11"/>
        <color theme="1"/>
        <rFont val="Aptos Narrow"/>
        <family val="2"/>
        <scheme val="minor"/>
      </rPr>
      <t>avg</t>
    </r>
    <r>
      <rPr>
        <sz val="11"/>
        <color theme="1"/>
        <rFont val="Aptos Narrow"/>
        <family val="2"/>
        <scheme val="minor"/>
      </rPr>
      <t xml:space="preserve">  - R</t>
    </r>
  </si>
  <si>
    <r>
      <t xml:space="preserve">Principal Stress in the </t>
    </r>
    <r>
      <rPr>
        <i/>
        <sz val="11"/>
        <color theme="1"/>
        <rFont val="Aptos Narrow"/>
        <family val="2"/>
        <scheme val="minor"/>
      </rPr>
      <t>x</t>
    </r>
    <r>
      <rPr>
        <i/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- direction</t>
    </r>
  </si>
  <si>
    <t>R =</t>
  </si>
  <si>
    <r>
      <t>σ</t>
    </r>
    <r>
      <rPr>
        <vertAlign val="subscript"/>
        <sz val="11"/>
        <color theme="1"/>
        <rFont val="Aptos Narrow"/>
        <family val="2"/>
        <scheme val="minor"/>
      </rPr>
      <t>y</t>
    </r>
    <r>
      <rPr>
        <sz val="11"/>
        <color theme="1"/>
        <rFont val="Aptos Narrow"/>
        <family val="2"/>
        <scheme val="minor"/>
      </rPr>
      <t xml:space="preserve"> =</t>
    </r>
  </si>
  <si>
    <r>
      <t>(σ</t>
    </r>
    <r>
      <rPr>
        <vertAlign val="subscript"/>
        <sz val="11"/>
        <color theme="1"/>
        <rFont val="Aptos Narrow"/>
        <family val="2"/>
        <scheme val="minor"/>
      </rPr>
      <t>x</t>
    </r>
    <r>
      <rPr>
        <sz val="11"/>
        <color theme="1"/>
        <rFont val="Aptos Narrow"/>
        <family val="2"/>
        <scheme val="minor"/>
      </rPr>
      <t xml:space="preserve"> + σ</t>
    </r>
    <r>
      <rPr>
        <vertAlign val="subscript"/>
        <sz val="11"/>
        <color theme="1"/>
        <rFont val="Aptos Narrow"/>
        <family val="2"/>
        <scheme val="minor"/>
      </rPr>
      <t>y</t>
    </r>
    <r>
      <rPr>
        <sz val="11"/>
        <color theme="1"/>
        <rFont val="Aptos Narrow"/>
        <family val="2"/>
        <scheme val="minor"/>
      </rPr>
      <t xml:space="preserve"> ) /2</t>
    </r>
  </si>
  <si>
    <r>
      <t>σ</t>
    </r>
    <r>
      <rPr>
        <vertAlign val="subscript"/>
        <sz val="11"/>
        <color theme="1"/>
        <rFont val="Aptos Narrow"/>
        <family val="2"/>
        <scheme val="minor"/>
      </rPr>
      <t>x</t>
    </r>
    <r>
      <rPr>
        <sz val="11"/>
        <color theme="1"/>
        <rFont val="Aptos Narrow"/>
        <family val="2"/>
        <scheme val="minor"/>
      </rPr>
      <t xml:space="preserve"> =</t>
    </r>
  </si>
  <si>
    <t>Normal Stress in the y - direction</t>
  </si>
  <si>
    <t>Normal Stress in the x - direction</t>
  </si>
  <si>
    <r>
      <t xml:space="preserve">Principal Stress in the </t>
    </r>
    <r>
      <rPr>
        <i/>
        <sz val="11"/>
        <color theme="1"/>
        <rFont val="Aptos Narrow"/>
        <family val="2"/>
        <scheme val="minor"/>
      </rPr>
      <t>y</t>
    </r>
    <r>
      <rPr>
        <i/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- direction</t>
    </r>
  </si>
  <si>
    <r>
      <t>τ</t>
    </r>
    <r>
      <rPr>
        <vertAlign val="subscript"/>
        <sz val="11"/>
        <color theme="1"/>
        <rFont val="Aptos Narrow"/>
        <family val="2"/>
      </rPr>
      <t>xy</t>
    </r>
    <r>
      <rPr>
        <sz val="11"/>
        <color theme="1"/>
        <rFont val="Aptos Narrow"/>
        <family val="2"/>
      </rPr>
      <t xml:space="preserve"> =</t>
    </r>
  </si>
  <si>
    <t>Shear Stress in the xy - direction</t>
  </si>
  <si>
    <r>
      <t>σ</t>
    </r>
    <r>
      <rPr>
        <vertAlign val="subscript"/>
        <sz val="11"/>
        <color theme="1"/>
        <rFont val="Aptos Narrow"/>
        <family val="2"/>
        <scheme val="minor"/>
      </rPr>
      <t>avg</t>
    </r>
    <r>
      <rPr>
        <sz val="11"/>
        <color theme="1"/>
        <rFont val="Aptos Narrow"/>
        <family val="2"/>
        <scheme val="minor"/>
      </rPr>
      <t xml:space="preserve"> [Pa]</t>
    </r>
  </si>
  <si>
    <t>R [Pa]</t>
  </si>
  <si>
    <r>
      <t>y</t>
    </r>
    <r>
      <rPr>
        <vertAlign val="superscript"/>
        <sz val="11"/>
        <color theme="1"/>
        <rFont val="Aptos Narrow"/>
        <family val="2"/>
      </rPr>
      <t xml:space="preserve">, </t>
    </r>
    <r>
      <rPr>
        <sz val="11"/>
        <color theme="1"/>
        <rFont val="Aptos Narrow"/>
        <family val="2"/>
      </rPr>
      <t>[m]</t>
    </r>
  </si>
  <si>
    <r>
      <t>SQRT(  ( (σ</t>
    </r>
    <r>
      <rPr>
        <vertAlign val="subscript"/>
        <sz val="11"/>
        <color theme="1"/>
        <rFont val="Aptos Narrow"/>
        <family val="2"/>
        <scheme val="minor"/>
      </rPr>
      <t>x</t>
    </r>
    <r>
      <rPr>
        <sz val="11"/>
        <color theme="1"/>
        <rFont val="Aptos Narrow"/>
        <family val="2"/>
        <scheme val="minor"/>
      </rPr>
      <t xml:space="preserve"> - σ</t>
    </r>
    <r>
      <rPr>
        <vertAlign val="subscript"/>
        <sz val="11"/>
        <color theme="1"/>
        <rFont val="Aptos Narrow"/>
        <family val="2"/>
        <scheme val="minor"/>
      </rPr>
      <t>y</t>
    </r>
    <r>
      <rPr>
        <sz val="11"/>
        <color theme="1"/>
        <rFont val="Aptos Narrow"/>
        <family val="2"/>
        <scheme val="minor"/>
      </rPr>
      <t xml:space="preserve">) /2 ) ^2 + </t>
    </r>
    <r>
      <rPr>
        <sz val="11"/>
        <color theme="1"/>
        <rFont val="Aptos Narrow"/>
        <family val="2"/>
      </rPr>
      <t>τ</t>
    </r>
    <r>
      <rPr>
        <vertAlign val="subscript"/>
        <sz val="11"/>
        <color theme="1"/>
        <rFont val="Aptos Narrow"/>
        <family val="2"/>
      </rPr>
      <t>xy</t>
    </r>
    <r>
      <rPr>
        <sz val="11"/>
        <color theme="1"/>
        <rFont val="Aptos Narrow"/>
        <family val="2"/>
      </rPr>
      <t>^2)</t>
    </r>
  </si>
  <si>
    <t>Calculated in Q.3</t>
  </si>
  <si>
    <t>Reference is Base of Beam</t>
  </si>
  <si>
    <t>0 ≤ x ≤ 7</t>
  </si>
  <si>
    <t>Coefficient A</t>
  </si>
  <si>
    <t>Coefficient B</t>
  </si>
  <si>
    <t>Result:</t>
  </si>
  <si>
    <t>Distance from Spar Root</t>
  </si>
  <si>
    <t>Coefficient E</t>
  </si>
  <si>
    <t>Coefficient C</t>
  </si>
  <si>
    <t>Coefficient D</t>
  </si>
  <si>
    <t>Moment</t>
  </si>
  <si>
    <t>Coefficient F</t>
  </si>
  <si>
    <t>Coefficient G</t>
  </si>
  <si>
    <t>Results:</t>
  </si>
  <si>
    <t>Distance From Spar Root</t>
  </si>
  <si>
    <t>Distance Along Spar</t>
  </si>
  <si>
    <t>Equation:</t>
  </si>
  <si>
    <t>Compressive Normal Stress</t>
  </si>
  <si>
    <t>Centroid Distance</t>
  </si>
  <si>
    <t>Calculated in Q.1</t>
  </si>
  <si>
    <t xml:space="preserve">Distance Along Spar </t>
  </si>
  <si>
    <t>Calculations / Result:</t>
  </si>
  <si>
    <t>Distance Along the Beam</t>
  </si>
  <si>
    <r>
      <t>Q</t>
    </r>
    <r>
      <rPr>
        <vertAlign val="subscript"/>
        <sz val="11"/>
        <color theme="1"/>
        <rFont val="Aptos Narrow"/>
        <family val="2"/>
      </rPr>
      <t>1</t>
    </r>
    <r>
      <rPr>
        <sz val="11"/>
        <color theme="1"/>
        <rFont val="Aptos Narrow"/>
        <family val="2"/>
      </rPr>
      <t xml:space="preserve"> [m</t>
    </r>
    <r>
      <rPr>
        <vertAlign val="superscript"/>
        <sz val="11"/>
        <color theme="1"/>
        <rFont val="Aptos Narrow"/>
        <family val="2"/>
      </rPr>
      <t>3</t>
    </r>
    <r>
      <rPr>
        <sz val="11"/>
        <color theme="1"/>
        <rFont val="Aptos Narrow"/>
        <family val="2"/>
      </rPr>
      <t>]</t>
    </r>
  </si>
  <si>
    <r>
      <t>Q</t>
    </r>
    <r>
      <rPr>
        <vertAlign val="sub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[m</t>
    </r>
    <r>
      <rPr>
        <vertAlign val="super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2"/>
        <scheme val="minor"/>
      </rPr>
      <t>]</t>
    </r>
  </si>
  <si>
    <r>
      <t>Q</t>
    </r>
    <r>
      <rPr>
        <vertAlign val="subscript"/>
        <sz val="11"/>
        <color theme="1"/>
        <rFont val="Aptos Narrow"/>
        <family val="2"/>
      </rPr>
      <t>2+1</t>
    </r>
    <r>
      <rPr>
        <sz val="11"/>
        <color theme="1"/>
        <rFont val="Aptos Narrow"/>
        <family val="2"/>
      </rPr>
      <t xml:space="preserve"> [m</t>
    </r>
    <r>
      <rPr>
        <vertAlign val="superscript"/>
        <sz val="11"/>
        <color theme="1"/>
        <rFont val="Aptos Narrow"/>
        <family val="2"/>
      </rPr>
      <t>3</t>
    </r>
    <r>
      <rPr>
        <sz val="11"/>
        <color theme="1"/>
        <rFont val="Aptos Narrow"/>
        <family val="2"/>
      </rPr>
      <t>]</t>
    </r>
  </si>
  <si>
    <t>y [m]</t>
  </si>
  <si>
    <t>Free Body Diagram:</t>
  </si>
  <si>
    <t>Section 1 Calculations:</t>
  </si>
  <si>
    <t>Section 2 Calculations:</t>
  </si>
  <si>
    <t>σ [Pa]</t>
  </si>
  <si>
    <t>Max in Plane Shear Stress</t>
  </si>
  <si>
    <t>Q.5</t>
  </si>
  <si>
    <t>Lift</t>
  </si>
  <si>
    <t>Max. Distortional Energy Theory:</t>
  </si>
  <si>
    <r>
      <t xml:space="preserve"> 0 </t>
    </r>
    <r>
      <rPr>
        <sz val="11"/>
        <color theme="1"/>
        <rFont val="Aptos Narrow"/>
        <family val="2"/>
      </rPr>
      <t>≤ x ≤ 14</t>
    </r>
  </si>
  <si>
    <t>Yield Stress</t>
  </si>
  <si>
    <r>
      <t>σ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=</t>
    </r>
  </si>
  <si>
    <r>
      <t>σ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=</t>
    </r>
  </si>
  <si>
    <t>I</t>
  </si>
  <si>
    <t>Yield Stress of the Aluminum Beam</t>
  </si>
  <si>
    <r>
      <t>σ</t>
    </r>
    <r>
      <rPr>
        <vertAlign val="subscript"/>
        <sz val="11"/>
        <color theme="1"/>
        <rFont val="Aptos Narrow"/>
        <family val="2"/>
      </rPr>
      <t>yield</t>
    </r>
    <r>
      <rPr>
        <vertAlign val="subscript"/>
        <sz val="14.3"/>
        <color theme="1"/>
        <rFont val="Aptos Narrow"/>
        <family val="2"/>
      </rPr>
      <t xml:space="preserve"> </t>
    </r>
    <r>
      <rPr>
        <sz val="11"/>
        <color theme="1"/>
        <rFont val="Aptos Narrow"/>
        <family val="2"/>
      </rPr>
      <t>=</t>
    </r>
  </si>
  <si>
    <t>Calculated in Q.4</t>
  </si>
  <si>
    <t>Factor of Safety</t>
  </si>
  <si>
    <t>FS =</t>
  </si>
  <si>
    <r>
      <t>σ</t>
    </r>
    <r>
      <rPr>
        <vertAlign val="subscript"/>
        <sz val="11"/>
        <color theme="1"/>
        <rFont val="Aptos Narrow"/>
        <family val="2"/>
        <scheme val="minor"/>
      </rPr>
      <t>yield</t>
    </r>
    <r>
      <rPr>
        <sz val="11"/>
        <color theme="1"/>
        <rFont val="Aptos Narrow"/>
        <family val="2"/>
        <scheme val="minor"/>
      </rPr>
      <t xml:space="preserve"> / σ</t>
    </r>
    <r>
      <rPr>
        <vertAlign val="subscript"/>
        <sz val="11"/>
        <color theme="1"/>
        <rFont val="Aptos Narrow"/>
        <family val="2"/>
        <scheme val="minor"/>
      </rPr>
      <t>y</t>
    </r>
  </si>
  <si>
    <t>FS</t>
  </si>
  <si>
    <r>
      <t>σ</t>
    </r>
    <r>
      <rPr>
        <vertAlign val="subscript"/>
        <sz val="11"/>
        <color theme="1"/>
        <rFont val="Aptos Narrow"/>
        <family val="2"/>
        <scheme val="minor"/>
      </rPr>
      <t>y</t>
    </r>
    <r>
      <rPr>
        <sz val="11"/>
        <color theme="1"/>
        <rFont val="Aptos Narrow"/>
        <family val="2"/>
        <scheme val="minor"/>
      </rPr>
      <t xml:space="preserve"> [Pa]</t>
    </r>
  </si>
  <si>
    <t>Vertically Along the Cross-section of the I-Beam</t>
  </si>
  <si>
    <t>Distance Along the Spar</t>
  </si>
  <si>
    <t>Q.6</t>
  </si>
  <si>
    <t>Bolt Failure:</t>
  </si>
  <si>
    <t>Second Moment of Area of The I-Beam</t>
  </si>
  <si>
    <t>Moment of Inertia of The I-Beam</t>
  </si>
  <si>
    <t>Internal Shear Force</t>
  </si>
  <si>
    <t>Bolt Spacing</t>
  </si>
  <si>
    <t>s =</t>
  </si>
  <si>
    <t>Q =</t>
  </si>
  <si>
    <t>Max Force of the Bolt</t>
  </si>
  <si>
    <t>b =</t>
  </si>
  <si>
    <t>h =</t>
  </si>
  <si>
    <t>ȳ' =</t>
  </si>
  <si>
    <t>Center Section Height of I-Beam</t>
  </si>
  <si>
    <t xml:space="preserve"> Base of I-Beam</t>
  </si>
  <si>
    <t xml:space="preserve"> Distance to Centroid</t>
  </si>
  <si>
    <r>
      <t>h</t>
    </r>
    <r>
      <rPr>
        <vertAlign val="subscript"/>
        <sz val="11"/>
        <color theme="1"/>
        <rFont val="Aptos Narrow"/>
        <family val="2"/>
        <scheme val="minor"/>
      </rPr>
      <t>center</t>
    </r>
    <r>
      <rPr>
        <sz val="11"/>
        <color theme="1"/>
        <rFont val="Aptos Narrow"/>
        <family val="2"/>
        <scheme val="minor"/>
      </rPr>
      <t xml:space="preserve"> =</t>
    </r>
  </si>
  <si>
    <t>Bolt Shear Force</t>
  </si>
  <si>
    <r>
      <t>V</t>
    </r>
    <r>
      <rPr>
        <vertAlign val="subscript"/>
        <sz val="11"/>
        <color theme="1"/>
        <rFont val="Aptos Narrow"/>
        <family val="2"/>
        <scheme val="minor"/>
      </rPr>
      <t xml:space="preserve">bolt </t>
    </r>
    <r>
      <rPr>
        <sz val="11"/>
        <color theme="1"/>
        <rFont val="Aptos Narrow"/>
        <family val="2"/>
        <scheme val="minor"/>
      </rPr>
      <t>=</t>
    </r>
  </si>
  <si>
    <r>
      <t>F</t>
    </r>
    <r>
      <rPr>
        <vertAlign val="subscript"/>
        <sz val="11"/>
        <color theme="1"/>
        <rFont val="Aptos Narrow"/>
        <family val="2"/>
      </rPr>
      <t>s</t>
    </r>
    <r>
      <rPr>
        <vertAlign val="subscript"/>
        <sz val="14.3"/>
        <color theme="1"/>
        <rFont val="Aptos Narrow"/>
        <family val="2"/>
      </rPr>
      <t xml:space="preserve"> </t>
    </r>
    <r>
      <rPr>
        <sz val="11"/>
        <color theme="1"/>
        <rFont val="Aptos Narrow"/>
        <family val="2"/>
      </rPr>
      <t>=</t>
    </r>
  </si>
  <si>
    <r>
      <t>(F</t>
    </r>
    <r>
      <rPr>
        <vertAlign val="subscript"/>
        <sz val="11"/>
        <color theme="1"/>
        <rFont val="Aptos Narrow"/>
        <family val="2"/>
        <scheme val="minor"/>
      </rPr>
      <t>s</t>
    </r>
    <r>
      <rPr>
        <sz val="11"/>
        <color theme="1"/>
        <rFont val="Aptos Narrow"/>
        <family val="2"/>
        <scheme val="minor"/>
      </rPr>
      <t xml:space="preserve"> * I) / (Q * s)</t>
    </r>
  </si>
  <si>
    <r>
      <t>V</t>
    </r>
    <r>
      <rPr>
        <vertAlign val="subscript"/>
        <sz val="11"/>
        <color theme="1"/>
        <rFont val="Aptos Narrow"/>
        <family val="2"/>
      </rPr>
      <t>bolt</t>
    </r>
    <r>
      <rPr>
        <vertAlign val="subscript"/>
        <sz val="14.3"/>
        <color theme="1"/>
        <rFont val="Aptos Narrow"/>
        <family val="2"/>
      </rPr>
      <t xml:space="preserve"> </t>
    </r>
    <r>
      <rPr>
        <sz val="11"/>
        <color theme="1"/>
        <rFont val="Aptos Narrow"/>
        <family val="2"/>
      </rPr>
      <t>/ V(x)</t>
    </r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</si>
  <si>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>1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</si>
  <si>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>1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</si>
  <si>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>1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</si>
  <si>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>2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</si>
  <si>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>2</t>
    </r>
  </si>
  <si>
    <t>section 1</t>
  </si>
  <si>
    <t>section 2</t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</si>
  <si>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=</t>
    </r>
  </si>
  <si>
    <t>Height of Section 2</t>
  </si>
  <si>
    <r>
      <rPr>
        <sz val="11"/>
        <color theme="1"/>
        <rFont val="Aptos Narrow"/>
        <family val="2"/>
        <scheme val="minor"/>
      </rPr>
      <t>h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</si>
  <si>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h</t>
    </r>
    <r>
      <rPr>
        <vertAlign val="sub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</si>
  <si>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=</t>
    </r>
  </si>
  <si>
    <t>Moment of Intertia</t>
  </si>
  <si>
    <t>REF</t>
  </si>
  <si>
    <t>Section 1 Centroid Distance</t>
  </si>
  <si>
    <r>
      <t>ȳ</t>
    </r>
    <r>
      <rPr>
        <vertAlign val="subscript"/>
        <sz val="11"/>
        <color theme="1"/>
        <rFont val="Aptos Narrow"/>
        <family val="2"/>
        <scheme val="minor"/>
      </rPr>
      <t>1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=</t>
    </r>
  </si>
  <si>
    <t>Section 1 Area</t>
  </si>
  <si>
    <t>Section 2 Area</t>
  </si>
  <si>
    <t>Section 1 MOI</t>
  </si>
  <si>
    <t>Section 2 MOI</t>
  </si>
  <si>
    <r>
      <t>I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=</t>
    </r>
  </si>
  <si>
    <r>
      <t>I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=</t>
    </r>
  </si>
  <si>
    <r>
      <t>ȳ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>=</t>
    </r>
  </si>
  <si>
    <t>Section 1 Distance from Centroid</t>
  </si>
  <si>
    <t xml:space="preserve">Q.1 : </t>
  </si>
  <si>
    <t>FOR REFERENCE FROM PREVIOUS QUESTIONS:</t>
  </si>
  <si>
    <t>I-Beam Dimensions</t>
  </si>
  <si>
    <t>Shear Stress of Section 1 &amp; 2</t>
  </si>
  <si>
    <t>Shear Stress of Section 3</t>
  </si>
  <si>
    <t>Mid Point</t>
  </si>
  <si>
    <t>Principal Stress</t>
  </si>
  <si>
    <t xml:space="preserve">Moment </t>
  </si>
  <si>
    <t>Normal Stress</t>
  </si>
  <si>
    <t>Distance from Centroid</t>
  </si>
  <si>
    <t xml:space="preserve">(ȳ - y) </t>
  </si>
  <si>
    <t>Factor of Safety:</t>
  </si>
  <si>
    <t>Calculated in Normal Stress</t>
  </si>
  <si>
    <t>Calculated in Shear Stress</t>
  </si>
  <si>
    <t>Calculated in Principal Stress</t>
  </si>
  <si>
    <t>Moment of Inertia:</t>
  </si>
  <si>
    <t>Scaled y [m]</t>
  </si>
  <si>
    <t>Along the Spar</t>
  </si>
  <si>
    <r>
      <t xml:space="preserve">0 </t>
    </r>
    <r>
      <rPr>
        <sz val="11"/>
        <color theme="1"/>
        <rFont val="Aptos Narrow"/>
        <family val="2"/>
      </rPr>
      <t>≤</t>
    </r>
    <r>
      <rPr>
        <sz val="11"/>
        <color theme="1"/>
        <rFont val="Aptos Narrow"/>
        <family val="2"/>
        <scheme val="minor"/>
      </rPr>
      <t xml:space="preserve"> x ≤ 14</t>
    </r>
  </si>
  <si>
    <t>Density:</t>
  </si>
  <si>
    <t>Volume:</t>
  </si>
  <si>
    <t>Mass:</t>
  </si>
  <si>
    <t>Kg</t>
  </si>
  <si>
    <t>Initial Base of Section 1</t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</si>
  <si>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 xml:space="preserve">1(i) </t>
    </r>
    <r>
      <rPr>
        <sz val="11"/>
        <color theme="1"/>
        <rFont val="Aptos Narrow"/>
        <family val="2"/>
        <scheme val="minor"/>
      </rPr>
      <t>=</t>
    </r>
  </si>
  <si>
    <t>Initial Height of Section 1</t>
  </si>
  <si>
    <r>
      <rPr>
        <sz val="11"/>
        <color theme="1"/>
        <rFont val="Aptos Narrow"/>
        <family val="2"/>
        <scheme val="minor"/>
      </rPr>
      <t>h</t>
    </r>
    <r>
      <rPr>
        <vertAlign val="subscript"/>
        <sz val="11"/>
        <color theme="1"/>
        <rFont val="Aptos Narrow"/>
        <family val="2"/>
        <scheme val="minor"/>
      </rPr>
      <t xml:space="preserve">1(i) </t>
    </r>
    <r>
      <rPr>
        <sz val="11"/>
        <color theme="1"/>
        <rFont val="Aptos Narrow"/>
        <family val="2"/>
        <scheme val="minor"/>
      </rPr>
      <t>=</t>
    </r>
  </si>
  <si>
    <t>Initial</t>
  </si>
  <si>
    <t>Final</t>
  </si>
  <si>
    <t>MIN FS</t>
  </si>
  <si>
    <t>Distance Along the Beam x [m]</t>
  </si>
  <si>
    <t>Initial Base of Section 2</t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</si>
  <si>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>2(i)</t>
    </r>
    <r>
      <rPr>
        <sz val="11"/>
        <color theme="1"/>
        <rFont val="Aptos Narrow"/>
        <family val="2"/>
        <scheme val="minor"/>
      </rPr>
      <t>=</t>
    </r>
  </si>
  <si>
    <t>Volume</t>
  </si>
  <si>
    <t>Initial Height of Section 2</t>
  </si>
  <si>
    <r>
      <rPr>
        <sz val="11"/>
        <color theme="1"/>
        <rFont val="Aptos Narrow"/>
        <family val="2"/>
        <scheme val="minor"/>
      </rPr>
      <t>h</t>
    </r>
    <r>
      <rPr>
        <vertAlign val="subscript"/>
        <sz val="11"/>
        <color theme="1"/>
        <rFont val="Aptos Narrow"/>
        <family val="2"/>
        <scheme val="minor"/>
      </rPr>
      <t xml:space="preserve">2(i) </t>
    </r>
    <r>
      <rPr>
        <sz val="11"/>
        <color theme="1"/>
        <rFont val="Aptos Narrow"/>
        <family val="2"/>
        <scheme val="minor"/>
      </rPr>
      <t>=</t>
    </r>
  </si>
  <si>
    <t>Difference</t>
  </si>
  <si>
    <t>S1 Base Scaling Factor</t>
  </si>
  <si>
    <t>MIN =</t>
  </si>
  <si>
    <t>S1 Height Scaling Factor</t>
  </si>
  <si>
    <t>S2 Base Scaling Factor</t>
  </si>
  <si>
    <t>S2 Height Scaling Factor</t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</si>
  <si>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[m]</t>
    </r>
  </si>
  <si>
    <r>
      <rPr>
        <sz val="11"/>
        <color theme="1"/>
        <rFont val="Aptos Narrow"/>
        <family val="2"/>
        <scheme val="minor"/>
      </rPr>
      <t>h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[m]</t>
    </r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</si>
  <si>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[m]</t>
    </r>
  </si>
  <si>
    <r>
      <rPr>
        <sz val="11"/>
        <color theme="1"/>
        <rFont val="Aptos Narrow"/>
        <family val="2"/>
        <scheme val="minor"/>
      </rPr>
      <t>h</t>
    </r>
    <r>
      <rPr>
        <vertAlign val="sub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[m]</t>
    </r>
  </si>
  <si>
    <t>ȳ [m]</t>
  </si>
  <si>
    <r>
      <t>ȳ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[m]</t>
    </r>
  </si>
  <si>
    <r>
      <t>I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[m</t>
    </r>
    <r>
      <rPr>
        <vertAlign val="superscript"/>
        <sz val="11"/>
        <color theme="1"/>
        <rFont val="Aptos Narrow"/>
        <family val="2"/>
        <scheme val="minor"/>
      </rPr>
      <t>4</t>
    </r>
    <r>
      <rPr>
        <sz val="11"/>
        <color theme="1"/>
        <rFont val="Aptos Narrow"/>
        <family val="2"/>
        <scheme val="minor"/>
      </rPr>
      <t>]</t>
    </r>
  </si>
  <si>
    <r>
      <t>I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[m</t>
    </r>
    <r>
      <rPr>
        <vertAlign val="superscript"/>
        <sz val="11"/>
        <color theme="1"/>
        <rFont val="Aptos Narrow"/>
        <family val="2"/>
        <scheme val="minor"/>
      </rPr>
      <t>4</t>
    </r>
    <r>
      <rPr>
        <sz val="11"/>
        <color theme="1"/>
        <rFont val="Aptos Narrow"/>
        <family val="2"/>
        <scheme val="minor"/>
      </rPr>
      <t>]</t>
    </r>
  </si>
  <si>
    <r>
      <t>ȳ</t>
    </r>
    <r>
      <rPr>
        <vertAlign val="subscript"/>
        <sz val="11"/>
        <color theme="1"/>
        <rFont val="Aptos Narrow"/>
        <family val="2"/>
        <scheme val="minor"/>
      </rPr>
      <t>1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[m]</t>
    </r>
  </si>
  <si>
    <r>
      <t>I [m</t>
    </r>
    <r>
      <rPr>
        <b/>
        <vertAlign val="superscript"/>
        <sz val="11"/>
        <color theme="1"/>
        <rFont val="Aptos Narrow"/>
        <family val="2"/>
        <scheme val="minor"/>
      </rPr>
      <t>4</t>
    </r>
    <r>
      <rPr>
        <b/>
        <sz val="11"/>
        <color theme="1"/>
        <rFont val="Aptos Narrow"/>
        <family val="2"/>
        <scheme val="minor"/>
      </rPr>
      <t>]</t>
    </r>
  </si>
  <si>
    <t>H-Beam Dimensions</t>
  </si>
  <si>
    <r>
      <t>σ</t>
    </r>
    <r>
      <rPr>
        <b/>
        <vertAlign val="subscript"/>
        <sz val="14.3"/>
        <color theme="1"/>
        <rFont val="Aptos Narrow"/>
        <family val="2"/>
      </rPr>
      <t>1</t>
    </r>
    <r>
      <rPr>
        <b/>
        <sz val="11"/>
        <color theme="1"/>
        <rFont val="Aptos Narrow"/>
        <family val="2"/>
      </rPr>
      <t xml:space="preserve"> [Pa]</t>
    </r>
  </si>
  <si>
    <r>
      <t>σ</t>
    </r>
    <r>
      <rPr>
        <b/>
        <vertAlign val="subscript"/>
        <sz val="14.3"/>
        <color theme="1"/>
        <rFont val="Aptos Narrow"/>
        <family val="2"/>
      </rPr>
      <t xml:space="preserve">2 </t>
    </r>
    <r>
      <rPr>
        <b/>
        <sz val="11"/>
        <color theme="1"/>
        <rFont val="Aptos Narrow"/>
        <family val="2"/>
      </rPr>
      <t>[Pa]</t>
    </r>
  </si>
  <si>
    <t>Q.1 :</t>
  </si>
  <si>
    <t>Appendix A</t>
  </si>
  <si>
    <t>Ref. Appendix A</t>
  </si>
  <si>
    <t>Adj. Height</t>
  </si>
  <si>
    <t>Q1 [m3]</t>
  </si>
  <si>
    <t>LIFT FS</t>
  </si>
  <si>
    <t>DRAG FS</t>
  </si>
  <si>
    <r>
      <t>Area [mm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>]</t>
    </r>
  </si>
  <si>
    <t>S</t>
  </si>
  <si>
    <t>Is I-Beam?</t>
  </si>
  <si>
    <t>Flange Height of I-Beam</t>
  </si>
  <si>
    <t>BOLTS</t>
  </si>
  <si>
    <t>S =</t>
  </si>
  <si>
    <t>Spar Bolts</t>
  </si>
  <si>
    <t>BOLT FS</t>
  </si>
  <si>
    <t>Second Moment of Area of Total Area</t>
  </si>
  <si>
    <t>Q.4</t>
  </si>
  <si>
    <t>NOTES:</t>
  </si>
  <si>
    <t>Intermediate Calculations:</t>
  </si>
  <si>
    <t>Beam Properties</t>
  </si>
  <si>
    <t xml:space="preserve"> ≤ y ≤</t>
  </si>
  <si>
    <r>
      <rPr>
        <sz val="11"/>
        <color theme="1"/>
        <rFont val="Aptos Narrow"/>
        <family val="2"/>
      </rPr>
      <t>≤</t>
    </r>
    <r>
      <rPr>
        <sz val="11"/>
        <color theme="1"/>
        <rFont val="Aptos Narrow"/>
        <family val="2"/>
        <scheme val="minor"/>
      </rPr>
      <t xml:space="preserve"> y ≤</t>
    </r>
  </si>
  <si>
    <t>&lt; y &lt;</t>
  </si>
  <si>
    <t>M(x) [Nm]</t>
  </si>
  <si>
    <t>Nm</t>
  </si>
  <si>
    <t>≤ y ≤</t>
  </si>
  <si>
    <r>
      <t>(V*Q</t>
    </r>
    <r>
      <rPr>
        <vertAlign val="subscript"/>
        <sz val="11"/>
        <color theme="1"/>
        <rFont val="Aptos Narrow"/>
        <family val="2"/>
      </rPr>
      <t>1+2</t>
    </r>
    <r>
      <rPr>
        <sz val="11"/>
        <color theme="1"/>
        <rFont val="Aptos Narrow"/>
        <family val="2"/>
      </rPr>
      <t>) / (I*t</t>
    </r>
    <r>
      <rPr>
        <vertAlign val="subscript"/>
        <sz val="11"/>
        <color theme="1"/>
        <rFont val="Aptos Narrow"/>
        <family val="2"/>
      </rPr>
      <t>1</t>
    </r>
    <r>
      <rPr>
        <sz val="11"/>
        <color theme="1"/>
        <rFont val="Aptos Narrow"/>
        <family val="2"/>
      </rPr>
      <t>)</t>
    </r>
  </si>
  <si>
    <r>
      <t xml:space="preserve">Numerical Values inside </t>
    </r>
    <r>
      <rPr>
        <b/>
        <sz val="16"/>
        <color theme="1"/>
        <rFont val="Aptos Narrow"/>
        <family val="2"/>
        <scheme val="minor"/>
      </rPr>
      <t>Thick Outlined</t>
    </r>
    <r>
      <rPr>
        <sz val="16"/>
        <color theme="1"/>
        <rFont val="Aptos Narrow"/>
        <family val="2"/>
        <scheme val="minor"/>
      </rPr>
      <t xml:space="preserve"> boxes highlighted </t>
    </r>
    <r>
      <rPr>
        <b/>
        <sz val="16"/>
        <color theme="9"/>
        <rFont val="Aptos Narrow"/>
        <family val="2"/>
        <scheme val="minor"/>
      </rPr>
      <t>Green</t>
    </r>
    <r>
      <rPr>
        <sz val="16"/>
        <color theme="1"/>
        <rFont val="Aptos Narrow"/>
        <family val="2"/>
        <scheme val="minor"/>
      </rPr>
      <t xml:space="preserve"> can be changed to vary the FS</t>
    </r>
  </si>
  <si>
    <t>Orig. Height</t>
  </si>
  <si>
    <t>Maximum Compressive Stress:</t>
  </si>
  <si>
    <t>Height of I-Beam:</t>
  </si>
  <si>
    <t>Height of H-Beam:</t>
  </si>
  <si>
    <r>
      <rPr>
        <b/>
        <sz val="16"/>
        <color theme="1"/>
        <rFont val="Aptos Narrow"/>
        <family val="2"/>
        <scheme val="minor"/>
      </rPr>
      <t>Grey Cells</t>
    </r>
    <r>
      <rPr>
        <sz val="16"/>
        <color theme="1"/>
        <rFont val="Aptos Narrow"/>
        <family val="2"/>
        <scheme val="minor"/>
      </rPr>
      <t xml:space="preserve"> are to be NOT edited</t>
    </r>
  </si>
  <si>
    <t xml:space="preserve">Bolt Spacing </t>
  </si>
  <si>
    <r>
      <t>m</t>
    </r>
    <r>
      <rPr>
        <b/>
        <vertAlign val="superscript"/>
        <sz val="11"/>
        <color theme="1"/>
        <rFont val="Aptos Narrow"/>
        <family val="2"/>
        <scheme val="minor"/>
      </rPr>
      <t>4</t>
    </r>
  </si>
  <si>
    <t>Appendix A.2</t>
  </si>
  <si>
    <t>`</t>
  </si>
  <si>
    <r>
      <t>b</t>
    </r>
    <r>
      <rPr>
        <vertAlign val="subscript"/>
        <sz val="11"/>
        <color theme="1"/>
        <rFont val="Aptos Narrow"/>
        <family val="2"/>
        <scheme val="minor"/>
      </rPr>
      <t xml:space="preserve">1(i) </t>
    </r>
    <r>
      <rPr>
        <sz val="11"/>
        <color theme="1"/>
        <rFont val="Aptos Narrow"/>
        <family val="2"/>
        <scheme val="minor"/>
      </rPr>
      <t xml:space="preserve"> - x * B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</si>
  <si>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 xml:space="preserve">1(i)  </t>
    </r>
    <r>
      <rPr>
        <sz val="11"/>
        <color theme="1"/>
        <rFont val="Aptos Narrow"/>
        <family val="2"/>
        <scheme val="minor"/>
      </rPr>
      <t>- x * A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</si>
  <si>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>2(i)</t>
    </r>
    <r>
      <rPr>
        <sz val="11"/>
        <color theme="1"/>
        <rFont val="Aptos Narrow"/>
        <family val="2"/>
        <scheme val="minor"/>
      </rPr>
      <t xml:space="preserve"> - x * D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</si>
  <si>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 xml:space="preserve">2(i) </t>
    </r>
    <r>
      <rPr>
        <sz val="11"/>
        <color theme="1"/>
        <rFont val="Aptos Narrow"/>
        <family val="2"/>
        <scheme val="minor"/>
      </rPr>
      <t>- x * C</t>
    </r>
  </si>
  <si>
    <t>Ref. Drag MOI</t>
  </si>
  <si>
    <t>Ref. Lift MOI</t>
  </si>
  <si>
    <t>Ref. Appendix A.1</t>
  </si>
  <si>
    <r>
      <t xml:space="preserve">0 </t>
    </r>
    <r>
      <rPr>
        <sz val="11"/>
        <color theme="1"/>
        <rFont val="Aptos Narrow"/>
        <family val="2"/>
      </rPr>
      <t>≤</t>
    </r>
    <r>
      <rPr>
        <sz val="11"/>
        <color theme="1"/>
        <rFont val="Aptos Narrow"/>
        <family val="2"/>
        <scheme val="minor"/>
      </rPr>
      <t xml:space="preserve"> y ≤ 14</t>
    </r>
  </si>
  <si>
    <t>Beam Length</t>
  </si>
  <si>
    <r>
      <t xml:space="preserve"> 0 </t>
    </r>
    <r>
      <rPr>
        <sz val="11"/>
        <color theme="1"/>
        <rFont val="Aptos Narrow"/>
        <family val="2"/>
      </rPr>
      <t>≤ y ≤ 14</t>
    </r>
  </si>
  <si>
    <t xml:space="preserve"> 0 ≤ y ≤ 14</t>
  </si>
  <si>
    <t>Distortional Energy</t>
  </si>
  <si>
    <r>
      <t>σ</t>
    </r>
    <r>
      <rPr>
        <vertAlign val="subscript"/>
        <sz val="11"/>
        <color theme="1"/>
        <rFont val="Aptos Narrow"/>
        <family val="2"/>
      </rPr>
      <t>y</t>
    </r>
    <r>
      <rPr>
        <vertAlign val="superscript"/>
        <sz val="11"/>
        <color theme="1"/>
        <rFont val="Aptos Narrow"/>
        <family val="2"/>
      </rPr>
      <t>2</t>
    </r>
    <r>
      <rPr>
        <vertAlign val="subscript"/>
        <sz val="14.3"/>
        <color theme="1"/>
        <rFont val="Aptos Narrow"/>
        <family val="2"/>
      </rPr>
      <t xml:space="preserve"> </t>
    </r>
    <r>
      <rPr>
        <sz val="11"/>
        <color theme="1"/>
        <rFont val="Aptos Narrow"/>
        <family val="2"/>
      </rPr>
      <t>=</t>
    </r>
  </si>
  <si>
    <r>
      <t>σ</t>
    </r>
    <r>
      <rPr>
        <vertAlign val="subscript"/>
        <sz val="11"/>
        <color theme="1"/>
        <rFont val="Aptos Narrow"/>
        <family val="2"/>
        <scheme val="minor"/>
      </rPr>
      <t>1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- σ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* σ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+ σ</t>
    </r>
    <r>
      <rPr>
        <vertAlign val="subscript"/>
        <sz val="11"/>
        <color theme="1"/>
        <rFont val="Aptos Narrow"/>
        <family val="2"/>
        <scheme val="minor"/>
      </rPr>
      <t>2</t>
    </r>
    <r>
      <rPr>
        <vertAlign val="superscript"/>
        <sz val="11"/>
        <color theme="1"/>
        <rFont val="Aptos Narrow"/>
        <family val="2"/>
        <scheme val="minor"/>
      </rPr>
      <t>2</t>
    </r>
  </si>
  <si>
    <r>
      <t>σ</t>
    </r>
    <r>
      <rPr>
        <vertAlign val="subscript"/>
        <sz val="11"/>
        <color theme="1"/>
        <rFont val="Aptos Narrow"/>
        <family val="2"/>
      </rPr>
      <t>y</t>
    </r>
    <r>
      <rPr>
        <vertAlign val="subscript"/>
        <sz val="14.3"/>
        <color theme="1"/>
        <rFont val="Aptos Narrow"/>
        <family val="2"/>
      </rPr>
      <t xml:space="preserve"> </t>
    </r>
    <r>
      <rPr>
        <vertAlign val="superscript"/>
        <sz val="14.3"/>
        <color theme="1"/>
        <rFont val="Aptos Narrow"/>
        <family val="2"/>
      </rPr>
      <t>2</t>
    </r>
    <r>
      <rPr>
        <sz val="11"/>
        <color theme="1"/>
        <rFont val="Aptos Narrow"/>
        <family val="2"/>
      </rPr>
      <t>=</t>
    </r>
  </si>
  <si>
    <t>Section 1 Base</t>
  </si>
  <si>
    <t>Section 1 Height</t>
  </si>
  <si>
    <t>Section 2 Base</t>
  </si>
  <si>
    <t>Section 2 Height</t>
  </si>
  <si>
    <t>Initial Dimensions:</t>
  </si>
  <si>
    <t>BOLT:</t>
  </si>
  <si>
    <t>Var.</t>
  </si>
  <si>
    <t>Linear Taper Scaling:</t>
  </si>
  <si>
    <r>
      <rPr>
        <sz val="11"/>
        <color theme="1"/>
        <rFont val="Aptos Narrow"/>
        <family val="2"/>
        <scheme val="minor"/>
      </rPr>
      <t>A</t>
    </r>
    <r>
      <rPr>
        <vertAlign val="subscript"/>
        <sz val="11"/>
        <color theme="1"/>
        <rFont val="Aptos Narrow"/>
        <family val="2"/>
        <scheme val="minor"/>
      </rPr>
      <t xml:space="preserve">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</si>
  <si>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 xml:space="preserve">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</si>
  <si>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C</t>
    </r>
    <r>
      <rPr>
        <vertAlign val="subscript"/>
        <sz val="11"/>
        <color theme="1"/>
        <rFont val="Aptos Narrow"/>
        <family val="2"/>
        <scheme val="minor"/>
      </rPr>
      <t xml:space="preserve">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</si>
  <si>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D</t>
    </r>
    <r>
      <rPr>
        <vertAlign val="subscript"/>
        <sz val="11"/>
        <color theme="1"/>
        <rFont val="Aptos Narrow"/>
        <family val="2"/>
        <scheme val="minor"/>
      </rPr>
      <t xml:space="preserve"> </t>
    </r>
    <r>
      <rPr>
        <sz val="11"/>
        <color theme="1"/>
        <rFont val="Aptos Narrow"/>
        <family val="2"/>
        <scheme val="minor"/>
      </rPr>
      <t>=</t>
    </r>
  </si>
  <si>
    <t>a =</t>
  </si>
  <si>
    <t>c =</t>
  </si>
  <si>
    <t>d =</t>
  </si>
  <si>
    <r>
      <t>b</t>
    </r>
    <r>
      <rPr>
        <vertAlign val="subscript"/>
        <sz val="11"/>
        <color theme="1"/>
        <rFont val="Aptos Narrow"/>
        <family val="2"/>
        <scheme val="minor"/>
      </rPr>
      <t xml:space="preserve">1(i) </t>
    </r>
    <r>
      <rPr>
        <sz val="11"/>
        <color theme="1"/>
        <rFont val="Aptos Narrow"/>
        <family val="2"/>
        <scheme val="minor"/>
      </rPr>
      <t xml:space="preserve"> - x * a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</si>
  <si>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 xml:space="preserve">1(i)  </t>
    </r>
    <r>
      <rPr>
        <sz val="11"/>
        <color theme="1"/>
        <rFont val="Aptos Narrow"/>
        <family val="2"/>
        <scheme val="minor"/>
      </rPr>
      <t>- x * b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</si>
  <si>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>2(i)</t>
    </r>
    <r>
      <rPr>
        <sz val="11"/>
        <color theme="1"/>
        <rFont val="Aptos Narrow"/>
        <family val="2"/>
        <scheme val="minor"/>
      </rPr>
      <t xml:space="preserve"> - x * c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</si>
  <si>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 xml:space="preserve">2(i) </t>
    </r>
    <r>
      <rPr>
        <sz val="11"/>
        <color theme="1"/>
        <rFont val="Aptos Narrow"/>
        <family val="2"/>
        <scheme val="minor"/>
      </rPr>
      <t>- x * d</t>
    </r>
  </si>
  <si>
    <t>I-Beam Volume:</t>
  </si>
  <si>
    <r>
      <rPr>
        <sz val="11"/>
        <color theme="1"/>
        <rFont val="Aptos Narrow"/>
        <family val="2"/>
        <scheme val="minor"/>
      </rPr>
      <t>A</t>
    </r>
    <r>
      <rPr>
        <vertAlign val="subscript"/>
        <sz val="11"/>
        <color theme="1"/>
        <rFont val="Aptos Narrow"/>
        <family val="2"/>
        <scheme val="minor"/>
      </rPr>
      <t xml:space="preserve">(i)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</si>
  <si>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 xml:space="preserve">(i)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</si>
  <si>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D</t>
    </r>
    <r>
      <rPr>
        <vertAlign val="subscript"/>
        <sz val="11"/>
        <color theme="1"/>
        <rFont val="Aptos Narrow"/>
        <family val="2"/>
        <scheme val="minor"/>
      </rPr>
      <t xml:space="preserve">(i) </t>
    </r>
    <r>
      <rPr>
        <sz val="11"/>
        <color theme="1"/>
        <rFont val="Aptos Narrow"/>
        <family val="2"/>
        <scheme val="minor"/>
      </rPr>
      <t>=</t>
    </r>
  </si>
  <si>
    <t>Final Base of Section 1</t>
  </si>
  <si>
    <t>Final Height of Section 1</t>
  </si>
  <si>
    <t>Final Base of Section 2</t>
  </si>
  <si>
    <t>Final Height of Section 2</t>
  </si>
  <si>
    <r>
      <rPr>
        <sz val="11"/>
        <color theme="1"/>
        <rFont val="Aptos Narrow"/>
        <family val="2"/>
        <scheme val="minor"/>
      </rPr>
      <t>A</t>
    </r>
    <r>
      <rPr>
        <vertAlign val="subscript"/>
        <sz val="11"/>
        <color theme="1"/>
        <rFont val="Aptos Narrow"/>
        <family val="2"/>
        <scheme val="minor"/>
      </rPr>
      <t xml:space="preserve">(f)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</si>
  <si>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B</t>
    </r>
    <r>
      <rPr>
        <vertAlign val="subscript"/>
        <sz val="11"/>
        <color theme="1"/>
        <rFont val="Aptos Narrow"/>
        <family val="2"/>
        <scheme val="minor"/>
      </rPr>
      <t xml:space="preserve">(f)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</si>
  <si>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D</t>
    </r>
    <r>
      <rPr>
        <vertAlign val="subscript"/>
        <sz val="11"/>
        <color theme="1"/>
        <rFont val="Aptos Narrow"/>
        <family val="2"/>
        <scheme val="minor"/>
      </rPr>
      <t xml:space="preserve">(f)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</si>
  <si>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C</t>
    </r>
    <r>
      <rPr>
        <vertAlign val="subscript"/>
        <sz val="11"/>
        <color theme="1"/>
        <rFont val="Aptos Narrow"/>
        <family val="2"/>
        <scheme val="minor"/>
      </rPr>
      <t xml:space="preserve">(f)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</si>
  <si>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C</t>
    </r>
    <r>
      <rPr>
        <vertAlign val="subscript"/>
        <sz val="11"/>
        <color theme="1"/>
        <rFont val="Aptos Narrow"/>
        <family val="2"/>
        <scheme val="minor"/>
      </rPr>
      <t xml:space="preserve">(i) </t>
    </r>
    <r>
      <rPr>
        <sz val="11"/>
        <color theme="1"/>
        <rFont val="Aptos Narrow"/>
        <family val="2"/>
        <scheme val="minor"/>
      </rPr>
      <t>=</t>
    </r>
  </si>
  <si>
    <t>28*((Bi*Ai - Bi *((Ai-Af)/2)) + (Ci * (Di/2) - (Ci/2)*((Di-Df)/2)))</t>
  </si>
  <si>
    <t>Total Volume of I-Beam</t>
  </si>
  <si>
    <t>VOLUME</t>
  </si>
  <si>
    <r>
      <t>Kg / m</t>
    </r>
    <r>
      <rPr>
        <vertAlign val="superscript"/>
        <sz val="11"/>
        <color theme="1"/>
        <rFont val="Aptos Narrow"/>
        <family val="2"/>
        <scheme val="minor"/>
      </rPr>
      <t>3</t>
    </r>
  </si>
  <si>
    <r>
      <rPr>
        <b/>
        <sz val="11"/>
        <color theme="1"/>
        <rFont val="Aptos Narrow"/>
        <family val="2"/>
        <scheme val="minor"/>
      </rPr>
      <t>V [m</t>
    </r>
    <r>
      <rPr>
        <b/>
        <vertAlign val="superscript"/>
        <sz val="11"/>
        <color theme="1"/>
        <rFont val="Aptos Narrow"/>
        <family val="2"/>
        <scheme val="minor"/>
      </rPr>
      <t>3</t>
    </r>
    <r>
      <rPr>
        <b/>
        <sz val="11"/>
        <color theme="1"/>
        <rFont val="Aptos Narrow"/>
        <family val="2"/>
        <scheme val="minor"/>
      </rPr>
      <t>]</t>
    </r>
  </si>
  <si>
    <t>Original I-Beam</t>
  </si>
  <si>
    <t>S1 Height Taper Factor</t>
  </si>
  <si>
    <t>S2 Base Taper Factor</t>
  </si>
  <si>
    <t>S2 Height Taper Factor</t>
  </si>
  <si>
    <t>S1 Base Taper Factor</t>
  </si>
  <si>
    <t>Bolt Spacing Distance</t>
  </si>
  <si>
    <t>Mass [Kg]</t>
  </si>
  <si>
    <t>A [mm]</t>
  </si>
  <si>
    <t>B [mm]</t>
  </si>
  <si>
    <t>D [mm]</t>
  </si>
  <si>
    <t>C [mm]</t>
  </si>
  <si>
    <t>σ(x) [MPa]</t>
  </si>
  <si>
    <t>τ(y) [MPa]</t>
  </si>
  <si>
    <r>
      <t>σ</t>
    </r>
    <r>
      <rPr>
        <b/>
        <vertAlign val="subscript"/>
        <sz val="14.3"/>
        <color theme="1"/>
        <rFont val="Aptos Narrow"/>
        <family val="2"/>
      </rPr>
      <t>1</t>
    </r>
    <r>
      <rPr>
        <b/>
        <sz val="11"/>
        <color theme="1"/>
        <rFont val="Aptos Narrow"/>
        <family val="2"/>
      </rPr>
      <t xml:space="preserve"> [MPa]</t>
    </r>
  </si>
  <si>
    <r>
      <t>σ</t>
    </r>
    <r>
      <rPr>
        <b/>
        <vertAlign val="subscript"/>
        <sz val="14.3"/>
        <color theme="1"/>
        <rFont val="Aptos Narrow"/>
        <family val="2"/>
      </rPr>
      <t xml:space="preserve">2 </t>
    </r>
    <r>
      <rPr>
        <b/>
        <sz val="11"/>
        <color theme="1"/>
        <rFont val="Aptos Narrow"/>
        <family val="2"/>
      </rPr>
      <t>[MPa]</t>
    </r>
  </si>
  <si>
    <r>
      <t>σ</t>
    </r>
    <r>
      <rPr>
        <vertAlign val="subscript"/>
        <sz val="11"/>
        <color theme="1"/>
        <rFont val="Aptos Narrow"/>
        <family val="2"/>
        <scheme val="minor"/>
      </rPr>
      <t>avg</t>
    </r>
    <r>
      <rPr>
        <sz val="11"/>
        <color theme="1"/>
        <rFont val="Aptos Narrow"/>
        <family val="2"/>
        <scheme val="minor"/>
      </rPr>
      <t xml:space="preserve"> [MPa]</t>
    </r>
  </si>
  <si>
    <t>R [MPa]</t>
  </si>
  <si>
    <t>MPa</t>
  </si>
  <si>
    <t>[MPa]</t>
  </si>
  <si>
    <t>σ [MPa]</t>
  </si>
  <si>
    <t>[Pa]</t>
  </si>
  <si>
    <t>0 ≤ y ≤ 0.25</t>
  </si>
  <si>
    <t>0 ≤ y &lt; 0.1</t>
  </si>
  <si>
    <r>
      <t>SQRT(σ</t>
    </r>
    <r>
      <rPr>
        <vertAlign val="subscript"/>
        <sz val="11"/>
        <color theme="1"/>
        <rFont val="Aptos Narrow"/>
        <family val="2"/>
        <scheme val="minor"/>
      </rPr>
      <t>1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- σ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* σ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+ σ</t>
    </r>
    <r>
      <rPr>
        <vertAlign val="subscript"/>
        <sz val="11"/>
        <color theme="1"/>
        <rFont val="Aptos Narrow"/>
        <family val="2"/>
        <scheme val="minor"/>
      </rPr>
      <t>2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>)</t>
    </r>
  </si>
  <si>
    <r>
      <t>σ</t>
    </r>
    <r>
      <rPr>
        <vertAlign val="subscript"/>
        <sz val="11"/>
        <color theme="1"/>
        <rFont val="Aptos Narrow"/>
        <family val="2"/>
      </rPr>
      <t>y</t>
    </r>
    <r>
      <rPr>
        <vertAlign val="subscript"/>
        <sz val="14.3"/>
        <color theme="1"/>
        <rFont val="Aptos Narrow"/>
        <family val="2"/>
      </rPr>
      <t xml:space="preserve"> </t>
    </r>
    <r>
      <rPr>
        <sz val="11"/>
        <color theme="1"/>
        <rFont val="Aptos Narrow"/>
        <family val="2"/>
      </rPr>
      <t>=</t>
    </r>
  </si>
  <si>
    <t>For Most Optimized Taper</t>
  </si>
  <si>
    <t>Beam Dimensions</t>
  </si>
  <si>
    <r>
      <rPr>
        <sz val="11"/>
        <color theme="1"/>
        <rFont val="Aptos Narrow"/>
        <family val="2"/>
        <scheme val="minor"/>
      </rPr>
      <t xml:space="preserve"> A = b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</si>
  <si>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B = h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</si>
  <si>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C = b</t>
    </r>
    <r>
      <rPr>
        <vertAlign val="sub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=</t>
    </r>
  </si>
  <si>
    <r>
      <rPr>
        <sz val="11"/>
        <color theme="1"/>
        <rFont val="Aptos Narrow"/>
        <family val="2"/>
        <scheme val="minor"/>
      </rPr>
      <t>D = h</t>
    </r>
    <r>
      <rPr>
        <vertAlign val="sub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=</t>
    </r>
  </si>
  <si>
    <r>
      <rPr>
        <b/>
        <sz val="11"/>
        <color theme="1"/>
        <rFont val="Aptos Narrow"/>
        <family val="2"/>
        <scheme val="minor"/>
      </rPr>
      <t>A</t>
    </r>
    <r>
      <rPr>
        <b/>
        <vertAlign val="subscript"/>
        <sz val="11"/>
        <color theme="1"/>
        <rFont val="Aptos Narrow"/>
        <family val="2"/>
        <scheme val="minor"/>
      </rPr>
      <t xml:space="preserve">f </t>
    </r>
    <r>
      <rPr>
        <b/>
        <sz val="11"/>
        <color theme="1"/>
        <rFont val="Aptos Narrow"/>
        <family val="2"/>
        <scheme val="minor"/>
      </rPr>
      <t>=</t>
    </r>
  </si>
  <si>
    <r>
      <rPr>
        <b/>
        <sz val="11"/>
        <color theme="1"/>
        <rFont val="Aptos Narrow"/>
        <family val="2"/>
        <scheme val="minor"/>
      </rPr>
      <t>D</t>
    </r>
    <r>
      <rPr>
        <b/>
        <vertAlign val="subscript"/>
        <sz val="11"/>
        <color theme="1"/>
        <rFont val="Aptos Narrow"/>
        <family val="2"/>
        <scheme val="minor"/>
      </rPr>
      <t xml:space="preserve">f </t>
    </r>
    <r>
      <rPr>
        <b/>
        <sz val="11"/>
        <color theme="1"/>
        <rFont val="Aptos Narrow"/>
        <family val="2"/>
        <scheme val="minor"/>
      </rPr>
      <t>=</t>
    </r>
  </si>
  <si>
    <t>Taper Factor Example</t>
  </si>
  <si>
    <r>
      <t>A</t>
    </r>
    <r>
      <rPr>
        <i/>
        <vertAlign val="subscript"/>
        <sz val="11"/>
        <color theme="1"/>
        <rFont val="Aptos Narrow"/>
        <family val="2"/>
        <scheme val="minor"/>
      </rPr>
      <t>f</t>
    </r>
    <r>
      <rPr>
        <i/>
        <sz val="11"/>
        <color theme="1"/>
        <rFont val="Aptos Narrow"/>
        <family val="2"/>
        <scheme val="minor"/>
      </rPr>
      <t xml:space="preserve"> =</t>
    </r>
  </si>
  <si>
    <r>
      <rPr>
        <sz val="11"/>
        <color theme="0" tint="-0.249977111117893"/>
        <rFont val="Aptos Narrow"/>
        <family val="2"/>
        <scheme val="minor"/>
      </rPr>
      <t>h</t>
    </r>
    <r>
      <rPr>
        <vertAlign val="subscript"/>
        <sz val="11"/>
        <color theme="0" tint="-0.249977111117893"/>
        <rFont val="Aptos Narrow"/>
        <family val="2"/>
        <scheme val="minor"/>
      </rPr>
      <t xml:space="preserve">1(i) </t>
    </r>
    <r>
      <rPr>
        <sz val="11"/>
        <color theme="0" tint="-0.249977111117893"/>
        <rFont val="Aptos Narrow"/>
        <family val="2"/>
        <scheme val="minor"/>
      </rPr>
      <t>=</t>
    </r>
  </si>
  <si>
    <r>
      <rPr>
        <b/>
        <sz val="11"/>
        <color theme="0" tint="-0.249977111117893"/>
        <rFont val="Aptos Narrow"/>
        <family val="2"/>
        <scheme val="minor"/>
      </rPr>
      <t>B</t>
    </r>
    <r>
      <rPr>
        <b/>
        <vertAlign val="subscript"/>
        <sz val="11"/>
        <color theme="0" tint="-0.249977111117893"/>
        <rFont val="Aptos Narrow"/>
        <family val="2"/>
        <scheme val="minor"/>
      </rPr>
      <t xml:space="preserve">f </t>
    </r>
    <r>
      <rPr>
        <b/>
        <sz val="11"/>
        <color theme="0" tint="-0.249977111117893"/>
        <rFont val="Aptos Narrow"/>
        <family val="2"/>
        <scheme val="minor"/>
      </rPr>
      <t>=</t>
    </r>
  </si>
  <si>
    <r>
      <rPr>
        <sz val="11"/>
        <color theme="0" tint="-0.249977111117893"/>
        <rFont val="Aptos Narrow"/>
        <family val="2"/>
        <scheme val="minor"/>
      </rPr>
      <t>b</t>
    </r>
    <r>
      <rPr>
        <vertAlign val="subscript"/>
        <sz val="11"/>
        <color theme="0" tint="-0.249977111117893"/>
        <rFont val="Aptos Narrow"/>
        <family val="2"/>
        <scheme val="minor"/>
      </rPr>
      <t>2(i)</t>
    </r>
    <r>
      <rPr>
        <sz val="11"/>
        <color theme="0" tint="-0.249977111117893"/>
        <rFont val="Aptos Narrow"/>
        <family val="2"/>
        <scheme val="minor"/>
      </rPr>
      <t>=</t>
    </r>
  </si>
  <si>
    <r>
      <t>C</t>
    </r>
    <r>
      <rPr>
        <b/>
        <vertAlign val="subscript"/>
        <sz val="11"/>
        <color theme="0" tint="-0.249977111117893"/>
        <rFont val="Aptos Narrow"/>
        <family val="2"/>
        <scheme val="minor"/>
      </rPr>
      <t>f</t>
    </r>
    <r>
      <rPr>
        <b/>
        <sz val="11"/>
        <color theme="0" tint="-0.249977111117893"/>
        <rFont val="Aptos Narrow"/>
        <family val="2"/>
        <scheme val="minor"/>
      </rPr>
      <t xml:space="preserve"> =</t>
    </r>
  </si>
  <si>
    <t>Beam Optimizing Calculator</t>
  </si>
  <si>
    <t>Lowest Factor of Safety</t>
  </si>
  <si>
    <t xml:space="preserve"> Adjust. Height Left:</t>
  </si>
  <si>
    <r>
      <t>Orig. Area [mm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>]</t>
    </r>
  </si>
  <si>
    <t>I-Beam Properties:</t>
  </si>
  <si>
    <t>A - (a)*x</t>
  </si>
  <si>
    <t>MIN:</t>
  </si>
  <si>
    <r>
      <t>A / b</t>
    </r>
    <r>
      <rPr>
        <vertAlign val="subscript"/>
        <sz val="11"/>
        <color theme="1"/>
        <rFont val="Aptos Narrow"/>
        <family val="2"/>
        <scheme val="minor"/>
      </rPr>
      <t>1</t>
    </r>
  </si>
  <si>
    <r>
      <t>C / b</t>
    </r>
    <r>
      <rPr>
        <vertAlign val="subscript"/>
        <sz val="11"/>
        <color theme="1"/>
        <rFont val="Aptos Narrow"/>
        <family val="2"/>
        <scheme val="minor"/>
      </rPr>
      <t>2</t>
    </r>
  </si>
  <si>
    <r>
      <t>D / h</t>
    </r>
    <r>
      <rPr>
        <vertAlign val="subscript"/>
        <sz val="11"/>
        <color theme="1"/>
        <rFont val="Aptos Narrow"/>
        <family val="2"/>
        <scheme val="minor"/>
      </rPr>
      <t>2</t>
    </r>
  </si>
  <si>
    <r>
      <t>B / h</t>
    </r>
    <r>
      <rPr>
        <vertAlign val="subscript"/>
        <sz val="11"/>
        <color theme="1"/>
        <rFont val="Aptos Narrow"/>
        <family val="2"/>
        <scheme val="minor"/>
      </rPr>
      <t>1</t>
    </r>
  </si>
  <si>
    <t>A / a</t>
  </si>
  <si>
    <t>B / b</t>
  </si>
  <si>
    <t>D / d</t>
  </si>
  <si>
    <t>C / c</t>
  </si>
  <si>
    <t>(Does not require inputs)</t>
  </si>
  <si>
    <t>O</t>
  </si>
  <si>
    <r>
      <t>h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=</t>
    </r>
  </si>
  <si>
    <t>(V*Q*s) / I</t>
  </si>
  <si>
    <r>
      <t>F</t>
    </r>
    <r>
      <rPr>
        <vertAlign val="subscript"/>
        <sz val="11"/>
        <color theme="1"/>
        <rFont val="Aptos Narrow"/>
        <family val="2"/>
        <scheme val="minor"/>
      </rPr>
      <t>s2</t>
    </r>
    <r>
      <rPr>
        <sz val="11"/>
        <color theme="1"/>
        <rFont val="Aptos Narrow"/>
        <family val="2"/>
        <scheme val="minor"/>
      </rPr>
      <t xml:space="preserve"> =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</si>
  <si>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* h</t>
    </r>
    <r>
      <rPr>
        <vertAlign val="subscript"/>
        <sz val="11"/>
        <color theme="1"/>
        <rFont val="Aptos Narrow"/>
        <family val="2"/>
        <scheme val="minor"/>
      </rPr>
      <t xml:space="preserve">1 </t>
    </r>
    <r>
      <rPr>
        <sz val="11"/>
        <color theme="1"/>
        <rFont val="Aptos Narrow"/>
        <family val="2"/>
        <scheme val="minor"/>
      </rPr>
      <t>* ȳ'</t>
    </r>
  </si>
  <si>
    <r>
      <t>(h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+ h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>) /2</t>
    </r>
  </si>
  <si>
    <t>ȳ' [m]</t>
  </si>
  <si>
    <r>
      <t>Q [m</t>
    </r>
    <r>
      <rPr>
        <vertAlign val="superscript"/>
        <sz val="11"/>
        <color theme="1"/>
        <rFont val="Aptos Narrow"/>
        <family val="2"/>
        <scheme val="minor"/>
      </rPr>
      <t>3</t>
    </r>
    <r>
      <rPr>
        <sz val="11"/>
        <color theme="1"/>
        <rFont val="Aptos Narrow"/>
        <family val="2"/>
        <scheme val="minor"/>
      </rPr>
      <t>]</t>
    </r>
  </si>
  <si>
    <r>
      <t>F</t>
    </r>
    <r>
      <rPr>
        <vertAlign val="subscript"/>
        <sz val="11"/>
        <color theme="1"/>
        <rFont val="Aptos Narrow"/>
        <family val="2"/>
        <scheme val="minor"/>
      </rPr>
      <t>s2</t>
    </r>
    <r>
      <rPr>
        <sz val="11"/>
        <color theme="1"/>
        <rFont val="Aptos Narrow"/>
        <family val="2"/>
        <scheme val="minor"/>
      </rPr>
      <t xml:space="preserve"> [N]</t>
    </r>
  </si>
  <si>
    <r>
      <t>F</t>
    </r>
    <r>
      <rPr>
        <vertAlign val="subscript"/>
        <sz val="11"/>
        <color theme="1"/>
        <rFont val="Aptos Narrow"/>
        <family val="2"/>
      </rPr>
      <t xml:space="preserve">s </t>
    </r>
    <r>
      <rPr>
        <sz val="11"/>
        <color theme="1"/>
        <rFont val="Aptos Narrow"/>
        <family val="2"/>
      </rPr>
      <t>/ F</t>
    </r>
    <r>
      <rPr>
        <vertAlign val="subscript"/>
        <sz val="11"/>
        <color theme="1"/>
        <rFont val="Aptos Narrow"/>
        <family val="2"/>
      </rPr>
      <t xml:space="preserve">s2 </t>
    </r>
  </si>
  <si>
    <t>Drag Section 1 Base</t>
  </si>
  <si>
    <t>Drag Section 1 Height</t>
  </si>
  <si>
    <t>Lift Section 2 Height</t>
  </si>
  <si>
    <t>Lift Section 1 Base</t>
  </si>
  <si>
    <t>Lift Section 1 Height</t>
  </si>
  <si>
    <t>Drag Section 2 Base</t>
  </si>
  <si>
    <t>Maximum Distortional Energy</t>
  </si>
  <si>
    <r>
      <t>σ</t>
    </r>
    <r>
      <rPr>
        <b/>
        <vertAlign val="subscript"/>
        <sz val="11"/>
        <color theme="1"/>
        <rFont val="Aptos Narrow"/>
        <family val="2"/>
        <scheme val="minor"/>
      </rPr>
      <t>y</t>
    </r>
    <r>
      <rPr>
        <b/>
        <vertAlign val="superscript"/>
        <sz val="11"/>
        <color theme="1"/>
        <rFont val="Aptos Narrow"/>
        <family val="2"/>
        <scheme val="minor"/>
      </rPr>
      <t>2</t>
    </r>
    <r>
      <rPr>
        <b/>
        <sz val="11"/>
        <color theme="1"/>
        <rFont val="Aptos Narrow"/>
        <family val="2"/>
        <scheme val="minor"/>
      </rPr>
      <t xml:space="preserve"> [MPa]</t>
    </r>
  </si>
  <si>
    <r>
      <t>σ</t>
    </r>
    <r>
      <rPr>
        <vertAlign val="subscript"/>
        <sz val="11"/>
        <color theme="1"/>
        <rFont val="Aptos Narrow"/>
        <family val="2"/>
        <scheme val="minor"/>
      </rPr>
      <t>y</t>
    </r>
    <r>
      <rPr>
        <vertAlign val="super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[MPa]</t>
    </r>
  </si>
  <si>
    <t>y' [m]</t>
  </si>
  <si>
    <t>Lower Section</t>
  </si>
  <si>
    <t>Upper Section</t>
  </si>
  <si>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>-0.125 ≤ y ≤ 0</t>
    </r>
  </si>
  <si>
    <t>0 ≤ y ≤ 0.125</t>
  </si>
  <si>
    <t xml:space="preserve"> Lower Section Normal Stress</t>
  </si>
  <si>
    <t xml:space="preserve"> Upper Section Normal Stress</t>
  </si>
  <si>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>- ( M * y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) / I</t>
    </r>
  </si>
  <si>
    <t>z' [m]</t>
  </si>
  <si>
    <r>
      <t>( M * z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) / I</t>
    </r>
  </si>
  <si>
    <t>z [m]</t>
  </si>
  <si>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>-0.05 ≤ z ≤ 0</t>
    </r>
  </si>
  <si>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>0 ≤ z ≤ 0.05</t>
    </r>
  </si>
  <si>
    <t>Lower Section Normal Stress</t>
  </si>
  <si>
    <t>Upper Section Normal Stress</t>
  </si>
  <si>
    <t>σ(z) [MPa]</t>
  </si>
  <si>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>- ( M * z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) / I</t>
    </r>
  </si>
  <si>
    <t>h</t>
  </si>
  <si>
    <t>y' - ABS(y)</t>
  </si>
  <si>
    <t>Relative Centroidal Distance</t>
  </si>
  <si>
    <r>
      <rPr>
        <sz val="11"/>
        <color theme="1"/>
        <rFont val="Aptos Narrow"/>
        <family val="2"/>
      </rPr>
      <t>ȳ'</t>
    </r>
    <r>
      <rPr>
        <sz val="11"/>
        <color theme="1"/>
        <rFont val="Aptos Narrow"/>
        <family val="2"/>
        <scheme val="minor"/>
      </rPr>
      <t xml:space="preserve"> =</t>
    </r>
  </si>
  <si>
    <r>
      <t>(h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/ 2) + ABS(y)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</si>
  <si>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* 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* ȳ'</t>
    </r>
  </si>
  <si>
    <r>
      <rPr>
        <sz val="11"/>
        <color theme="1"/>
        <rFont val="Aptos Narrow"/>
        <family val="2"/>
      </rPr>
      <t>y'</t>
    </r>
    <r>
      <rPr>
        <sz val="11"/>
        <color theme="1"/>
        <rFont val="Aptos Narrow"/>
        <family val="2"/>
        <scheme val="minor"/>
      </rPr>
      <t xml:space="preserve"> =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</si>
  <si>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[m]</t>
    </r>
  </si>
  <si>
    <r>
      <rPr>
        <sz val="11"/>
        <color theme="1"/>
        <rFont val="Aptos Narrow"/>
        <family val="2"/>
      </rPr>
      <t>ȳ'</t>
    </r>
    <r>
      <rPr>
        <sz val="11"/>
        <color theme="1"/>
        <rFont val="Aptos Narrow"/>
        <family val="2"/>
        <scheme val="minor"/>
      </rPr>
      <t xml:space="preserve"> [m]</t>
    </r>
  </si>
  <si>
    <r>
      <t>(y' -h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>) - ABS(y)</t>
    </r>
  </si>
  <si>
    <r>
      <t>(h</t>
    </r>
    <r>
      <rPr>
        <vertAlign val="sub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/ 2) + ABS(y)</t>
    </r>
  </si>
  <si>
    <r>
      <t>b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* h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* ȳ'</t>
    </r>
  </si>
  <si>
    <t>Max Height</t>
  </si>
  <si>
    <r>
      <t>h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[m]</t>
    </r>
  </si>
  <si>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 xml:space="preserve">-0.125 </t>
    </r>
    <r>
      <rPr>
        <sz val="11"/>
        <color theme="1"/>
        <rFont val="Aptos Narrow"/>
        <family val="2"/>
      </rPr>
      <t>≤</t>
    </r>
    <r>
      <rPr>
        <sz val="11"/>
        <color theme="1"/>
        <rFont val="Aptos Narrow"/>
        <family val="2"/>
        <scheme val="minor"/>
      </rPr>
      <t xml:space="preserve"> y ≤ -0.105</t>
    </r>
  </si>
  <si>
    <t>0.105 ≤ y ≤ 0.125</t>
  </si>
  <si>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>-0.105 &lt; y &lt; 0.105</t>
    </r>
  </si>
  <si>
    <r>
      <rPr>
        <sz val="1"/>
        <color theme="1"/>
        <rFont val="Aptos Narrow"/>
        <family val="2"/>
        <scheme val="minor"/>
      </rPr>
      <t>5</t>
    </r>
    <r>
      <rPr>
        <sz val="11"/>
        <color theme="1"/>
        <rFont val="Aptos Narrow"/>
        <family val="2"/>
        <scheme val="minor"/>
      </rPr>
      <t>-0.05 ≤ z &lt; -0.02</t>
    </r>
  </si>
  <si>
    <t>0.02 ≤ z ≤ 0.05</t>
  </si>
  <si>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>-0.02 ≤ z &lt; 0.02</t>
    </r>
  </si>
  <si>
    <t>z̄' =</t>
  </si>
  <si>
    <t>z' - ABS(z)</t>
  </si>
  <si>
    <t>z' =</t>
  </si>
  <si>
    <t>z̄' [m]</t>
  </si>
  <si>
    <r>
      <t>h</t>
    </r>
    <r>
      <rPr>
        <vertAlign val="subscript"/>
        <sz val="11"/>
        <color theme="1"/>
        <rFont val="Aptos Narrow"/>
        <family val="2"/>
        <scheme val="minor"/>
      </rPr>
      <t xml:space="preserve">2 </t>
    </r>
    <r>
      <rPr>
        <sz val="11"/>
        <color theme="1"/>
        <rFont val="Aptos Narrow"/>
        <family val="2"/>
        <scheme val="minor"/>
      </rPr>
      <t>=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</si>
  <si>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* b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* z̄'</t>
    </r>
  </si>
  <si>
    <r>
      <t>(h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/ 2) + ABS(z)</t>
    </r>
  </si>
  <si>
    <r>
      <t>(z' - 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>) - ABS(z)</t>
    </r>
  </si>
  <si>
    <r>
      <t xml:space="preserve"> </t>
    </r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 xml:space="preserve">-125 </t>
    </r>
    <r>
      <rPr>
        <sz val="11"/>
        <color theme="1"/>
        <rFont val="Aptos Narrow"/>
        <family val="2"/>
      </rPr>
      <t>≤ y ≤ 125</t>
    </r>
  </si>
  <si>
    <r>
      <t xml:space="preserve"> </t>
    </r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 xml:space="preserve">-0.125 </t>
    </r>
    <r>
      <rPr>
        <sz val="11"/>
        <color theme="1"/>
        <rFont val="Aptos Narrow"/>
        <family val="2"/>
      </rPr>
      <t>≤ y ≤ 0.125</t>
    </r>
  </si>
  <si>
    <t>Scaled z [m]</t>
  </si>
  <si>
    <t>≤ z ≤</t>
  </si>
  <si>
    <t>( M * y' ) / I</t>
  </si>
  <si>
    <r>
      <rPr>
        <sz val="1"/>
        <color theme="1"/>
        <rFont val="Aptos Narrow"/>
        <family val="2"/>
        <scheme val="minor"/>
      </rPr>
      <t>.</t>
    </r>
    <r>
      <rPr>
        <sz val="11"/>
        <color theme="1"/>
        <rFont val="Aptos Narrow"/>
        <family val="2"/>
        <scheme val="minor"/>
      </rPr>
      <t>- ( M * y' ) / I</t>
    </r>
  </si>
  <si>
    <t>y' =</t>
  </si>
  <si>
    <t>ABS(y)</t>
  </si>
  <si>
    <t>Distance to Centroid</t>
  </si>
  <si>
    <r>
      <t>z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=</t>
    </r>
  </si>
  <si>
    <t>ABS(z)</t>
  </si>
  <si>
    <r>
      <t>z</t>
    </r>
    <r>
      <rPr>
        <vertAlign val="superscript"/>
        <sz val="11"/>
        <color theme="1"/>
        <rFont val="Aptos Narrow"/>
        <family val="2"/>
        <scheme val="minor"/>
      </rPr>
      <t>,</t>
    </r>
    <r>
      <rPr>
        <sz val="11"/>
        <color theme="1"/>
        <rFont val="Aptos Narrow"/>
        <family val="2"/>
        <scheme val="minor"/>
      </rPr>
      <t xml:space="preserve"> [m]</t>
    </r>
  </si>
  <si>
    <t>[ y' - h1 - ABS(y) ]</t>
  </si>
  <si>
    <t>Changing Height of Section 2</t>
  </si>
  <si>
    <t>≤ z &lt;</t>
  </si>
  <si>
    <t>&lt; z ≤</t>
  </si>
  <si>
    <r>
      <t>[ y' - ABS(y) ] * [ (h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/ 2) + ABS(y) ] * b</t>
    </r>
    <r>
      <rPr>
        <vertAlign val="subscript"/>
        <sz val="11"/>
        <color theme="1"/>
        <rFont val="Aptos Narrow"/>
        <family val="2"/>
        <scheme val="minor"/>
      </rPr>
      <t>1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</si>
  <si>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* [ (h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/ 2) + ABS(y) ] * b</t>
    </r>
    <r>
      <rPr>
        <vertAlign val="subscript"/>
        <sz val="11"/>
        <color theme="1"/>
        <rFont val="Aptos Narrow"/>
        <family val="2"/>
        <scheme val="minor"/>
      </rPr>
      <t>2</t>
    </r>
  </si>
  <si>
    <r>
      <t>2 * b</t>
    </r>
    <r>
      <rPr>
        <vertAlign val="subscript"/>
        <sz val="11"/>
        <color theme="1"/>
        <rFont val="Aptos Narrow"/>
        <family val="2"/>
      </rPr>
      <t>1</t>
    </r>
    <r>
      <rPr>
        <sz val="11"/>
        <color theme="1"/>
        <rFont val="Aptos Narrow"/>
        <family val="2"/>
      </rPr>
      <t xml:space="preserve"> * h</t>
    </r>
    <r>
      <rPr>
        <vertAlign val="subscript"/>
        <sz val="11"/>
        <color theme="1"/>
        <rFont val="Aptos Narrow"/>
        <family val="2"/>
      </rPr>
      <t>1</t>
    </r>
    <r>
      <rPr>
        <sz val="11"/>
        <color theme="1"/>
        <rFont val="Aptos Narrow"/>
        <family val="2"/>
      </rPr>
      <t xml:space="preserve"> * z̄'</t>
    </r>
  </si>
  <si>
    <r>
      <t>2 * ( z' - ABS(z) ) * b</t>
    </r>
    <r>
      <rPr>
        <vertAlign val="subscript"/>
        <sz val="11"/>
        <color theme="1"/>
        <rFont val="Aptos Narrow"/>
        <family val="2"/>
        <scheme val="minor"/>
      </rPr>
      <t>1</t>
    </r>
  </si>
  <si>
    <t>Area of Section 1 &amp; 3</t>
  </si>
  <si>
    <r>
      <t>z̄'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* A</t>
    </r>
    <r>
      <rPr>
        <vertAlign val="subscript"/>
        <sz val="11"/>
        <color theme="1"/>
        <rFont val="Aptos Narrow"/>
        <family val="2"/>
        <scheme val="minor"/>
      </rPr>
      <t>2</t>
    </r>
  </si>
  <si>
    <r>
      <t>z̄'</t>
    </r>
    <r>
      <rPr>
        <vertAlign val="subscript"/>
        <sz val="11"/>
        <color theme="1"/>
        <rFont val="Aptos Narrow"/>
        <family val="2"/>
        <scheme val="minor"/>
      </rPr>
      <t>1,3</t>
    </r>
    <r>
      <rPr>
        <sz val="11"/>
        <color theme="1"/>
        <rFont val="Aptos Narrow"/>
        <family val="2"/>
        <scheme val="minor"/>
      </rPr>
      <t xml:space="preserve"> * A</t>
    </r>
    <r>
      <rPr>
        <vertAlign val="subscript"/>
        <sz val="11"/>
        <color theme="1"/>
        <rFont val="Aptos Narrow"/>
        <family val="2"/>
        <scheme val="minor"/>
      </rPr>
      <t>1,3</t>
    </r>
  </si>
  <si>
    <t>Second Moment of Area of Section 1 &amp; 3</t>
  </si>
  <si>
    <r>
      <t>z̄'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=</t>
    </r>
  </si>
  <si>
    <t>Section 1 &amp; 3 Centroidal Distance</t>
  </si>
  <si>
    <t>Section 2 Centroidal Distance</t>
  </si>
  <si>
    <r>
      <t>(h</t>
    </r>
    <r>
      <rPr>
        <vertAlign val="subscript"/>
        <sz val="11"/>
        <color theme="1"/>
        <rFont val="Aptos Narrow"/>
        <family val="2"/>
      </rPr>
      <t>1</t>
    </r>
    <r>
      <rPr>
        <sz val="11"/>
        <color theme="1"/>
        <rFont val="Aptos Narrow"/>
        <family val="2"/>
      </rPr>
      <t xml:space="preserve"> / 2) + ABS(z)</t>
    </r>
  </si>
  <si>
    <r>
      <t>(h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 / 2) + ABS(z)</t>
    </r>
  </si>
  <si>
    <r>
      <t>z̄'</t>
    </r>
    <r>
      <rPr>
        <vertAlign val="subscript"/>
        <sz val="11"/>
        <color theme="1"/>
        <rFont val="Aptos Narrow"/>
        <family val="2"/>
        <scheme val="minor"/>
      </rPr>
      <t xml:space="preserve">1,3 </t>
    </r>
    <r>
      <rPr>
        <sz val="11"/>
        <color theme="1"/>
        <rFont val="Aptos Narrow"/>
        <family val="2"/>
        <scheme val="minor"/>
      </rPr>
      <t>=</t>
    </r>
  </si>
  <si>
    <r>
      <t>h</t>
    </r>
    <r>
      <rPr>
        <vertAlign val="subscript"/>
        <sz val="11"/>
        <color theme="1"/>
        <rFont val="Aptos Narrow"/>
        <family val="2"/>
        <scheme val="minor"/>
      </rPr>
      <t>2</t>
    </r>
    <r>
      <rPr>
        <sz val="11"/>
        <color theme="1"/>
        <rFont val="Aptos Narrow"/>
        <family val="2"/>
        <scheme val="minor"/>
      </rPr>
      <t xml:space="preserve"> * t</t>
    </r>
    <r>
      <rPr>
        <vertAlign val="subscript"/>
        <sz val="11"/>
        <color theme="1"/>
        <rFont val="Aptos Narrow"/>
        <family val="2"/>
        <scheme val="minor"/>
      </rPr>
      <t>2</t>
    </r>
  </si>
  <si>
    <t>z ' - ABS(z)</t>
  </si>
  <si>
    <t>Max Height of Section 1</t>
  </si>
  <si>
    <r>
      <t>[ (z' - h</t>
    </r>
    <r>
      <rPr>
        <vertAlign val="subscript"/>
        <sz val="11"/>
        <color theme="1"/>
        <rFont val="Aptos Narrow"/>
        <family val="2"/>
        <scheme val="minor"/>
      </rPr>
      <t>1</t>
    </r>
    <r>
      <rPr>
        <sz val="11"/>
        <color theme="1"/>
        <rFont val="Aptos Narrow"/>
        <family val="2"/>
        <scheme val="minor"/>
      </rPr>
      <t xml:space="preserve">) - ABS(z) ] </t>
    </r>
  </si>
  <si>
    <r>
      <t>z</t>
    </r>
    <r>
      <rPr>
        <vertAlign val="superscript"/>
        <sz val="11"/>
        <color theme="1"/>
        <rFont val="Aptos Narrow"/>
        <family val="2"/>
      </rPr>
      <t xml:space="preserve">, </t>
    </r>
    <r>
      <rPr>
        <sz val="11"/>
        <color theme="1"/>
        <rFont val="Aptos Narrow"/>
        <family val="2"/>
      </rPr>
      <t>[m]</t>
    </r>
  </si>
  <si>
    <t>Diff</t>
  </si>
  <si>
    <t>Orig.</t>
  </si>
  <si>
    <t>BOLT</t>
  </si>
  <si>
    <t>Lowest FS</t>
  </si>
  <si>
    <t>( M(x) * z̄ ) / I</t>
  </si>
  <si>
    <t>z̄ =</t>
  </si>
  <si>
    <t>THESE CALCULATIONS ARE FROM BEAM BASE</t>
  </si>
  <si>
    <t>new</t>
  </si>
  <si>
    <t>Conditional</t>
  </si>
  <si>
    <r>
      <t>A</t>
    </r>
    <r>
      <rPr>
        <vertAlign val="subscript"/>
        <sz val="11"/>
        <color theme="1"/>
        <rFont val="Aptos Narrow"/>
        <family val="2"/>
      </rPr>
      <t>2</t>
    </r>
    <r>
      <rPr>
        <sz val="11"/>
        <color theme="1"/>
        <rFont val="Aptos Narrow"/>
        <family val="2"/>
      </rPr>
      <t xml:space="preserve"> [m2]</t>
    </r>
  </si>
  <si>
    <r>
      <t>A</t>
    </r>
    <r>
      <rPr>
        <vertAlign val="subscript"/>
        <sz val="11"/>
        <color theme="1"/>
        <rFont val="Aptos Narrow"/>
        <family val="2"/>
      </rPr>
      <t>1</t>
    </r>
    <r>
      <rPr>
        <sz val="11"/>
        <color theme="1"/>
        <rFont val="Aptos Narrow"/>
        <family val="2"/>
      </rPr>
      <t xml:space="preserve"> [m2]</t>
    </r>
  </si>
  <si>
    <r>
      <t xml:space="preserve">Numerical Values inside </t>
    </r>
    <r>
      <rPr>
        <b/>
        <sz val="14"/>
        <color theme="1"/>
        <rFont val="Aptos Narrow"/>
        <family val="2"/>
        <scheme val="minor"/>
      </rPr>
      <t>Thick</t>
    </r>
    <r>
      <rPr>
        <sz val="14"/>
        <color theme="1"/>
        <rFont val="Aptos Narrow"/>
        <family val="2"/>
        <scheme val="minor"/>
      </rPr>
      <t xml:space="preserve"> Outlined boxes highlighted </t>
    </r>
    <r>
      <rPr>
        <sz val="14"/>
        <color theme="9"/>
        <rFont val="Aptos Narrow"/>
        <family val="2"/>
        <scheme val="minor"/>
      </rPr>
      <t>Green</t>
    </r>
    <r>
      <rPr>
        <sz val="14"/>
        <color theme="1"/>
        <rFont val="Aptos Narrow"/>
        <family val="2"/>
        <scheme val="minor"/>
      </rPr>
      <t xml:space="preserve"> can be changed to vary the Beam Taper</t>
    </r>
  </si>
  <si>
    <r>
      <t xml:space="preserve">Boxes Highlighted in </t>
    </r>
    <r>
      <rPr>
        <sz val="14"/>
        <color rgb="FFC00000"/>
        <rFont val="Aptos Narrow"/>
        <family val="2"/>
        <scheme val="minor"/>
      </rPr>
      <t>RED</t>
    </r>
    <r>
      <rPr>
        <sz val="14"/>
        <color theme="1"/>
        <rFont val="Aptos Narrow"/>
        <family val="2"/>
        <scheme val="minor"/>
      </rPr>
      <t xml:space="preserve"> indicate an invalid taper factor. Adjustments must be made to ensure I-Beam Geometry is conserved.</t>
    </r>
  </si>
  <si>
    <t xml:space="preserve">This sheet contains calculations that applies a taper along the spar of the I-Beam using a linear Taper Factor. This factor can be adjusted to calculate and change the mass optimzation. </t>
  </si>
  <si>
    <t>NOTE: The initial I-Beam dimensions are taken from the previous sheet.</t>
  </si>
  <si>
    <r>
      <rPr>
        <b/>
        <sz val="16"/>
        <color theme="1"/>
        <rFont val="Aptos Narrow"/>
        <family val="2"/>
        <scheme val="minor"/>
      </rPr>
      <t>Grey Cells</t>
    </r>
    <r>
      <rPr>
        <sz val="16"/>
        <color theme="1"/>
        <rFont val="Aptos Narrow"/>
        <family val="2"/>
        <scheme val="minor"/>
      </rPr>
      <t xml:space="preserve"> are to be </t>
    </r>
    <r>
      <rPr>
        <b/>
        <sz val="16"/>
        <color theme="1"/>
        <rFont val="Aptos Narrow"/>
        <family val="2"/>
        <scheme val="minor"/>
      </rPr>
      <t>NOT</t>
    </r>
    <r>
      <rPr>
        <sz val="16"/>
        <color theme="1"/>
        <rFont val="Aptos Narrow"/>
        <family val="2"/>
        <scheme val="minor"/>
      </rPr>
      <t xml:space="preserve"> edited</t>
    </r>
  </si>
  <si>
    <t>Problem 2: Beam Taper</t>
  </si>
  <si>
    <t>Problem 2: Beam Dimensions</t>
  </si>
  <si>
    <t>LIFT: Q.2 - Q.6</t>
  </si>
  <si>
    <t>DRAG: Q.2 - Q.5</t>
  </si>
  <si>
    <t>Some Other Tested Values:</t>
  </si>
  <si>
    <t>This sheet is a Calculator that performs calculations at the root of the spar, with varying dimensions for the I-beam and bolt spacing.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</si>
</sst>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5">
    <numFmt numFmtId="164" formatCode="0.000"/>
    <numFmt numFmtId="165" formatCode="0.0000"/>
    <numFmt numFmtId="166" formatCode="0.00000"/>
    <numFmt numFmtId="167" formatCode="0.00000000"/>
    <numFmt numFmtId="168" formatCode="0.000000000"/>
    <numFmt numFmtId="169" formatCode="0.00000000000"/>
    <numFmt numFmtId="170" formatCode="0.0"/>
    <numFmt numFmtId="171" formatCode="0.0000000000"/>
    <numFmt numFmtId="172" formatCode="0.000000000000"/>
    <numFmt numFmtId="173" formatCode="0.0000E+00"/>
    <numFmt numFmtId="174" formatCode="0.000E+00"/>
    <numFmt numFmtId="175" formatCode="0.0000000"/>
    <numFmt numFmtId="176" formatCode="0.000000"/>
    <numFmt numFmtId="177" formatCode="0.000000000000000"/>
    <numFmt numFmtId="178" formatCode="0E+00"/>
  </numFmts>
  <fonts count="54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b/>
      <sz val="18"/>
      <color theme="1"/>
      <name val="Aptos Narrow"/>
      <family val="2"/>
      <scheme val="minor"/>
    </font>
    <font>
      <b/>
      <sz val="20"/>
      <color theme="1"/>
      <name val="Aptos Narrow"/>
      <family val="2"/>
      <scheme val="minor"/>
    </font>
    <font>
      <vertAlign val="superscript"/>
      <sz val="11"/>
      <color theme="1"/>
      <name val="Aptos Narrow"/>
      <family val="2"/>
      <scheme val="minor"/>
    </font>
    <font>
      <b/>
      <sz val="24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1"/>
      <color theme="1"/>
      <name val="Aptos Narrow"/>
      <family val="2"/>
    </font>
    <font>
      <vertAlign val="subscript"/>
      <sz val="11"/>
      <color theme="1"/>
      <name val="Aptos Narrow"/>
      <family val="2"/>
    </font>
    <font>
      <vertAlign val="subscript"/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b/>
      <i/>
      <vertAlign val="superscript"/>
      <sz val="11"/>
      <color theme="1"/>
      <name val="Aptos Narrow"/>
      <family val="2"/>
      <scheme val="minor"/>
    </font>
    <font>
      <vertAlign val="subscript"/>
      <sz val="14.3"/>
      <color theme="1"/>
      <name val="Aptos Narrow"/>
      <family val="2"/>
    </font>
    <font>
      <i/>
      <sz val="11"/>
      <color theme="1"/>
      <name val="Aptos Narrow"/>
      <family val="2"/>
      <scheme val="minor"/>
    </font>
    <font>
      <i/>
      <vertAlign val="superscript"/>
      <sz val="11"/>
      <color theme="1"/>
      <name val="Aptos Narrow"/>
      <family val="2"/>
      <scheme val="minor"/>
    </font>
    <font>
      <vertAlign val="superscript"/>
      <sz val="11"/>
      <color theme="1"/>
      <name val="Aptos Narrow"/>
      <family val="2"/>
    </font>
    <font>
      <b/>
      <sz val="14"/>
      <color theme="1"/>
      <name val="Aptos Narrow"/>
      <family val="2"/>
      <scheme val="minor"/>
    </font>
    <font>
      <sz val="11"/>
      <color rgb="FFFF0000"/>
      <name val="Aptos Narrow"/>
      <family val="2"/>
      <scheme val="minor"/>
    </font>
    <font>
      <b/>
      <sz val="11"/>
      <color rgb="FFFF0000"/>
      <name val="Aptos Narrow"/>
      <family val="2"/>
      <scheme val="minor"/>
    </font>
    <font>
      <sz val="11"/>
      <color theme="0"/>
      <name val="Aptos Narrow"/>
      <family val="2"/>
      <scheme val="minor"/>
    </font>
    <font>
      <sz val="18"/>
      <color theme="1"/>
      <name val="Aptos Narrow"/>
      <family val="2"/>
      <scheme val="minor"/>
    </font>
    <font>
      <sz val="10"/>
      <color theme="1"/>
      <name val="Arial"/>
      <family val="2"/>
    </font>
    <font>
      <sz val="16"/>
      <color theme="1"/>
      <name val="Aptos Narrow"/>
      <family val="2"/>
      <scheme val="minor"/>
    </font>
    <font>
      <b/>
      <vertAlign val="superscript"/>
      <sz val="11"/>
      <color theme="1"/>
      <name val="Aptos Narrow"/>
      <family val="2"/>
      <scheme val="minor"/>
    </font>
    <font>
      <b/>
      <sz val="11"/>
      <color theme="1"/>
      <name val="Aptos Narrow"/>
      <family val="2"/>
    </font>
    <font>
      <sz val="11"/>
      <color theme="1"/>
      <name val="Aptos Narrow"/>
      <family val="2"/>
    </font>
    <font>
      <sz val="11"/>
      <color theme="1"/>
      <name val="Aptos Narrow"/>
      <family val="2"/>
    </font>
    <font>
      <sz val="11"/>
      <color theme="1"/>
      <name val="Aptos Narrow"/>
      <family val="2"/>
      <scheme val="minor"/>
    </font>
    <font>
      <b/>
      <vertAlign val="subscript"/>
      <sz val="14.3"/>
      <color theme="1"/>
      <name val="Aptos Narrow"/>
      <family val="2"/>
    </font>
    <font>
      <sz val="11"/>
      <color rgb="FFFFFF00"/>
      <name val="Aptos Narrow"/>
      <family val="2"/>
      <scheme val="minor"/>
    </font>
    <font>
      <sz val="11"/>
      <color theme="5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b/>
      <sz val="16"/>
      <color theme="9"/>
      <name val="Aptos Narrow"/>
      <family val="2"/>
      <scheme val="minor"/>
    </font>
    <font>
      <b/>
      <sz val="26"/>
      <color theme="1"/>
      <name val="Aptos Narrow"/>
      <family val="2"/>
      <scheme val="minor"/>
    </font>
    <font>
      <vertAlign val="superscript"/>
      <sz val="14.3"/>
      <color theme="1"/>
      <name val="Aptos Narrow"/>
      <family val="2"/>
    </font>
    <font>
      <b/>
      <vertAlign val="subscript"/>
      <sz val="11"/>
      <color theme="1"/>
      <name val="Aptos Narrow"/>
      <family val="2"/>
      <scheme val="minor"/>
    </font>
    <font>
      <sz val="20"/>
      <color theme="1"/>
      <name val="Aptos Narrow"/>
      <family val="2"/>
      <scheme val="minor"/>
    </font>
    <font>
      <i/>
      <vertAlign val="subscript"/>
      <sz val="11"/>
      <color theme="1"/>
      <name val="Aptos Narrow"/>
      <family val="2"/>
      <scheme val="minor"/>
    </font>
    <font>
      <sz val="11"/>
      <color theme="0" tint="-0.249977111117893"/>
      <name val="Aptos Narrow"/>
      <family val="2"/>
      <scheme val="minor"/>
    </font>
    <font>
      <vertAlign val="subscript"/>
      <sz val="11"/>
      <color theme="0" tint="-0.249977111117893"/>
      <name val="Aptos Narrow"/>
      <family val="2"/>
      <scheme val="minor"/>
    </font>
    <font>
      <b/>
      <vertAlign val="subscript"/>
      <sz val="11"/>
      <color theme="0" tint="-0.249977111117893"/>
      <name val="Aptos Narrow"/>
      <family val="2"/>
      <scheme val="minor"/>
    </font>
    <font>
      <b/>
      <sz val="11"/>
      <color theme="0" tint="-0.249977111117893"/>
      <name val="Aptos Narrow"/>
      <family val="2"/>
      <scheme val="minor"/>
    </font>
    <font>
      <sz val="11"/>
      <color theme="0" tint="-0.34998626667073579"/>
      <name val="Aptos Narrow"/>
      <family val="2"/>
      <scheme val="minor"/>
    </font>
    <font>
      <sz val="11"/>
      <color theme="7" tint="-0.249977111117893"/>
      <name val="Aptos Narrow"/>
      <family val="2"/>
      <scheme val="minor"/>
    </font>
    <font>
      <sz val="11"/>
      <color theme="3" tint="9.9978637043366805E-2"/>
      <name val="Aptos Narrow"/>
      <family val="2"/>
      <scheme val="minor"/>
    </font>
    <font>
      <sz val="11"/>
      <color theme="5" tint="0.39997558519241921"/>
      <name val="Aptos Narrow"/>
      <family val="2"/>
      <scheme val="minor"/>
    </font>
    <font>
      <sz val="14"/>
      <color theme="9"/>
      <name val="Aptos Narrow"/>
      <family val="2"/>
      <scheme val="minor"/>
    </font>
    <font>
      <sz val="14"/>
      <color rgb="FFC00000"/>
      <name val="Aptos Narrow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2" tint="-0.249977111117893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/>
        <bgColor indexed="64"/>
      </patternFill>
    </fill>
  </fills>
  <borders count="8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dashDotDot">
        <color indexed="64"/>
      </left>
      <right/>
      <top style="dashDotDot">
        <color indexed="64"/>
      </top>
      <bottom/>
      <diagonal/>
    </border>
    <border>
      <left/>
      <right/>
      <top style="dashDotDot">
        <color indexed="64"/>
      </top>
      <bottom/>
      <diagonal/>
    </border>
    <border>
      <left/>
      <right style="dashDotDot">
        <color indexed="64"/>
      </right>
      <top style="dashDotDot">
        <color indexed="64"/>
      </top>
      <bottom/>
      <diagonal/>
    </border>
    <border>
      <left style="dashDotDot">
        <color indexed="64"/>
      </left>
      <right/>
      <top/>
      <bottom style="dashDotDot">
        <color indexed="64"/>
      </bottom>
      <diagonal/>
    </border>
    <border>
      <left/>
      <right/>
      <top/>
      <bottom style="dashDotDot">
        <color indexed="64"/>
      </bottom>
      <diagonal/>
    </border>
    <border>
      <left/>
      <right style="dashDotDot">
        <color indexed="64"/>
      </right>
      <top/>
      <bottom style="dashDotDot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ck">
        <color indexed="64"/>
      </right>
      <top/>
      <bottom/>
      <diagonal/>
    </border>
    <border>
      <left/>
      <right style="thick">
        <color indexed="64"/>
      </right>
      <top style="medium">
        <color indexed="64"/>
      </top>
      <bottom/>
      <diagonal/>
    </border>
    <border>
      <left/>
      <right style="thick">
        <color indexed="64"/>
      </right>
      <top/>
      <bottom style="medium">
        <color indexed="64"/>
      </bottom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 style="medium">
        <color indexed="64"/>
      </top>
      <bottom/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dashDot">
        <color indexed="64"/>
      </left>
      <right style="dashDot">
        <color indexed="64"/>
      </right>
      <top style="dashDot">
        <color indexed="64"/>
      </top>
      <bottom style="dashDot">
        <color indexed="64"/>
      </bottom>
      <diagonal/>
    </border>
    <border>
      <left style="dashDot">
        <color indexed="64"/>
      </left>
      <right style="dashDot">
        <color indexed="64"/>
      </right>
      <top style="dashDot">
        <color indexed="64"/>
      </top>
      <bottom/>
      <diagonal/>
    </border>
    <border>
      <left style="dashDot">
        <color indexed="64"/>
      </left>
      <right style="dashDot">
        <color indexed="64"/>
      </right>
      <top/>
      <bottom/>
      <diagonal/>
    </border>
    <border>
      <left style="dashDot">
        <color indexed="64"/>
      </left>
      <right style="dashDot">
        <color indexed="64"/>
      </right>
      <top/>
      <bottom style="dashDot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ck">
        <color indexed="64"/>
      </left>
      <right/>
      <top/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/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/>
      <top style="dotted">
        <color indexed="64"/>
      </top>
      <bottom style="medium">
        <color indexed="64"/>
      </bottom>
      <diagonal/>
    </border>
    <border>
      <left/>
      <right style="thin">
        <color indexed="64"/>
      </right>
      <top style="dotted">
        <color indexed="64"/>
      </top>
      <bottom style="medium">
        <color indexed="64"/>
      </bottom>
      <diagonal/>
    </border>
    <border>
      <left style="dashDot">
        <color indexed="64"/>
      </left>
      <right/>
      <top style="dashDot">
        <color indexed="64"/>
      </top>
      <bottom/>
      <diagonal/>
    </border>
    <border>
      <left/>
      <right style="dashDot">
        <color indexed="64"/>
      </right>
      <top style="dashDot">
        <color indexed="64"/>
      </top>
      <bottom/>
      <diagonal/>
    </border>
    <border>
      <left style="dashDot">
        <color indexed="64"/>
      </left>
      <right/>
      <top/>
      <bottom/>
      <diagonal/>
    </border>
    <border>
      <left/>
      <right style="dashDot">
        <color indexed="64"/>
      </right>
      <top/>
      <bottom/>
      <diagonal/>
    </border>
    <border>
      <left style="dashDot">
        <color indexed="64"/>
      </left>
      <right/>
      <top/>
      <bottom style="dashDot">
        <color indexed="64"/>
      </bottom>
      <diagonal/>
    </border>
    <border>
      <left/>
      <right style="dashDot">
        <color indexed="64"/>
      </right>
      <top/>
      <bottom style="dashDot">
        <color indexed="64"/>
      </bottom>
      <diagonal/>
    </border>
    <border>
      <left style="dashDot">
        <color indexed="64"/>
      </left>
      <right/>
      <top style="dashDot">
        <color indexed="64"/>
      </top>
      <bottom style="dashDot">
        <color indexed="64"/>
      </bottom>
      <diagonal/>
    </border>
    <border>
      <left/>
      <right style="dashDot">
        <color indexed="64"/>
      </right>
      <top style="dashDot">
        <color indexed="64"/>
      </top>
      <bottom style="dashDot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/>
      <bottom style="mediumDashed">
        <color indexed="64"/>
      </bottom>
      <diagonal/>
    </border>
    <border>
      <left/>
      <right/>
      <top style="medium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5" fillId="0" borderId="0" applyFont="0" applyFill="0" applyBorder="0" applyAlignment="0" applyProtection="0"/>
  </cellStyleXfs>
  <cellXfs count="589">
    <xf numFmtId="0" fontId="0" fillId="0" borderId="0" xfId="0"/>
    <xf numFmtId="0" fontId="1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right"/>
    </xf>
    <xf numFmtId="0" fontId="0" fillId="0" borderId="0" xfId="0" applyAlignment="1">
      <alignment horizontal="left"/>
    </xf>
    <xf numFmtId="0" fontId="4" fillId="0" borderId="0" xfId="0" applyFont="1"/>
    <xf numFmtId="0" fontId="5" fillId="0" borderId="0" xfId="0" applyFont="1"/>
    <xf numFmtId="0" fontId="7" fillId="0" borderId="0" xfId="0" applyFont="1"/>
    <xf numFmtId="0" fontId="8" fillId="0" borderId="0" xfId="0" applyFont="1"/>
    <xf numFmtId="0" fontId="10" fillId="0" borderId="0" xfId="0" applyFont="1" applyAlignment="1">
      <alignment horizontal="right"/>
    </xf>
    <xf numFmtId="0" fontId="1" fillId="0" borderId="0" xfId="0" applyFont="1" applyAlignment="1">
      <alignment horizontal="right"/>
    </xf>
    <xf numFmtId="11" fontId="0" fillId="0" borderId="0" xfId="0" applyNumberFormat="1"/>
    <xf numFmtId="0" fontId="1" fillId="0" borderId="0" xfId="0" applyFont="1" applyAlignment="1">
      <alignment horizontal="left"/>
    </xf>
    <xf numFmtId="2" fontId="0" fillId="0" borderId="0" xfId="0" applyNumberFormat="1"/>
    <xf numFmtId="0" fontId="19" fillId="0" borderId="0" xfId="0" applyFont="1" applyAlignment="1">
      <alignment horizontal="right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170" fontId="0" fillId="0" borderId="0" xfId="0" applyNumberFormat="1"/>
    <xf numFmtId="170" fontId="0" fillId="0" borderId="3" xfId="0" applyNumberFormat="1" applyBorder="1"/>
    <xf numFmtId="170" fontId="0" fillId="0" borderId="5" xfId="0" applyNumberFormat="1" applyBorder="1"/>
    <xf numFmtId="2" fontId="0" fillId="0" borderId="4" xfId="0" applyNumberFormat="1" applyBorder="1"/>
    <xf numFmtId="2" fontId="0" fillId="0" borderId="6" xfId="0" applyNumberFormat="1" applyBorder="1"/>
    <xf numFmtId="0" fontId="1" fillId="0" borderId="1" xfId="0" applyFont="1" applyBorder="1"/>
    <xf numFmtId="0" fontId="0" fillId="0" borderId="7" xfId="0" applyBorder="1"/>
    <xf numFmtId="0" fontId="0" fillId="0" borderId="3" xfId="0" applyBorder="1"/>
    <xf numFmtId="0" fontId="0" fillId="0" borderId="4" xfId="0" applyBorder="1"/>
    <xf numFmtId="0" fontId="0" fillId="0" borderId="3" xfId="0" applyBorder="1" applyAlignment="1">
      <alignment horizontal="right"/>
    </xf>
    <xf numFmtId="0" fontId="0" fillId="0" borderId="6" xfId="0" applyBorder="1"/>
    <xf numFmtId="0" fontId="10" fillId="0" borderId="0" xfId="0" applyFont="1" applyAlignment="1">
      <alignment horizontal="left"/>
    </xf>
    <xf numFmtId="0" fontId="26" fillId="0" borderId="0" xfId="0" applyFont="1"/>
    <xf numFmtId="0" fontId="0" fillId="0" borderId="0" xfId="0" applyAlignment="1">
      <alignment horizontal="right" vertical="center"/>
    </xf>
    <xf numFmtId="0" fontId="0" fillId="0" borderId="2" xfId="0" applyBorder="1"/>
    <xf numFmtId="0" fontId="0" fillId="0" borderId="5" xfId="0" applyBorder="1"/>
    <xf numFmtId="0" fontId="0" fillId="0" borderId="8" xfId="0" applyBorder="1"/>
    <xf numFmtId="0" fontId="0" fillId="3" borderId="0" xfId="0" applyFill="1"/>
    <xf numFmtId="0" fontId="12" fillId="0" borderId="0" xfId="0" applyFont="1" applyAlignment="1">
      <alignment horizontal="center"/>
    </xf>
    <xf numFmtId="0" fontId="25" fillId="3" borderId="0" xfId="0" applyFont="1" applyFill="1"/>
    <xf numFmtId="0" fontId="0" fillId="3" borderId="14" xfId="0" applyFill="1" applyBorder="1"/>
    <xf numFmtId="0" fontId="0" fillId="5" borderId="0" xfId="0" applyFill="1"/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170" fontId="0" fillId="5" borderId="3" xfId="0" applyNumberFormat="1" applyFill="1" applyBorder="1"/>
    <xf numFmtId="2" fontId="0" fillId="5" borderId="4" xfId="0" applyNumberFormat="1" applyFill="1" applyBorder="1"/>
    <xf numFmtId="170" fontId="0" fillId="5" borderId="5" xfId="0" applyNumberFormat="1" applyFill="1" applyBorder="1"/>
    <xf numFmtId="2" fontId="0" fillId="5" borderId="6" xfId="0" applyNumberFormat="1" applyFill="1" applyBorder="1"/>
    <xf numFmtId="0" fontId="0" fillId="5" borderId="16" xfId="0" applyFill="1" applyBorder="1"/>
    <xf numFmtId="0" fontId="0" fillId="5" borderId="17" xfId="0" applyFill="1" applyBorder="1"/>
    <xf numFmtId="0" fontId="0" fillId="5" borderId="18" xfId="0" applyFill="1" applyBorder="1" applyAlignment="1">
      <alignment horizontal="center"/>
    </xf>
    <xf numFmtId="0" fontId="1" fillId="5" borderId="0" xfId="0" applyFont="1" applyFill="1" applyAlignment="1">
      <alignment horizontal="right"/>
    </xf>
    <xf numFmtId="0" fontId="1" fillId="5" borderId="0" xfId="0" applyFont="1" applyFill="1"/>
    <xf numFmtId="0" fontId="0" fillId="5" borderId="19" xfId="0" applyFill="1" applyBorder="1"/>
    <xf numFmtId="0" fontId="0" fillId="5" borderId="18" xfId="0" applyFill="1" applyBorder="1"/>
    <xf numFmtId="0" fontId="0" fillId="5" borderId="20" xfId="0" applyFill="1" applyBorder="1"/>
    <xf numFmtId="0" fontId="0" fillId="5" borderId="21" xfId="0" applyFill="1" applyBorder="1"/>
    <xf numFmtId="0" fontId="0" fillId="5" borderId="22" xfId="0" applyFill="1" applyBorder="1"/>
    <xf numFmtId="0" fontId="1" fillId="5" borderId="15" xfId="0" applyFont="1" applyFill="1" applyBorder="1"/>
    <xf numFmtId="170" fontId="0" fillId="5" borderId="1" xfId="0" applyNumberFormat="1" applyFill="1" applyBorder="1" applyAlignment="1">
      <alignment horizontal="center"/>
    </xf>
    <xf numFmtId="170" fontId="0" fillId="5" borderId="3" xfId="0" applyNumberFormat="1" applyFill="1" applyBorder="1" applyAlignment="1">
      <alignment horizontal="right"/>
    </xf>
    <xf numFmtId="170" fontId="1" fillId="5" borderId="0" xfId="0" applyNumberFormat="1" applyFont="1" applyFill="1" applyAlignment="1">
      <alignment horizontal="right"/>
    </xf>
    <xf numFmtId="2" fontId="0" fillId="0" borderId="0" xfId="0" applyNumberFormat="1" applyAlignment="1">
      <alignment horizontal="right"/>
    </xf>
    <xf numFmtId="2" fontId="0" fillId="0" borderId="0" xfId="0" applyNumberFormat="1" applyAlignment="1">
      <alignment horizontal="left"/>
    </xf>
    <xf numFmtId="0" fontId="1" fillId="0" borderId="15" xfId="0" applyFont="1" applyBorder="1" applyAlignment="1">
      <alignment horizontal="center"/>
    </xf>
    <xf numFmtId="2" fontId="1" fillId="0" borderId="17" xfId="0" applyNumberFormat="1" applyFont="1" applyBorder="1" applyAlignment="1">
      <alignment horizontal="center"/>
    </xf>
    <xf numFmtId="170" fontId="0" fillId="0" borderId="18" xfId="0" applyNumberFormat="1" applyBorder="1"/>
    <xf numFmtId="2" fontId="0" fillId="0" borderId="19" xfId="0" applyNumberFormat="1" applyBorder="1"/>
    <xf numFmtId="2" fontId="0" fillId="0" borderId="0" xfId="0" applyNumberFormat="1" applyAlignment="1">
      <alignment horizontal="center"/>
    </xf>
    <xf numFmtId="170" fontId="0" fillId="0" borderId="20" xfId="0" applyNumberFormat="1" applyBorder="1"/>
    <xf numFmtId="2" fontId="0" fillId="0" borderId="22" xfId="0" applyNumberFormat="1" applyBorder="1"/>
    <xf numFmtId="0" fontId="25" fillId="0" borderId="0" xfId="0" applyFont="1"/>
    <xf numFmtId="0" fontId="12" fillId="0" borderId="15" xfId="0" applyFont="1" applyBorder="1" applyAlignment="1">
      <alignment horizontal="right"/>
    </xf>
    <xf numFmtId="0" fontId="0" fillId="0" borderId="17" xfId="0" applyBorder="1"/>
    <xf numFmtId="0" fontId="12" fillId="0" borderId="20" xfId="0" applyFont="1" applyBorder="1" applyAlignment="1">
      <alignment horizontal="right"/>
    </xf>
    <xf numFmtId="0" fontId="0" fillId="0" borderId="22" xfId="0" applyBorder="1"/>
    <xf numFmtId="0" fontId="0" fillId="0" borderId="32" xfId="0" applyBorder="1" applyAlignment="1">
      <alignment horizontal="right"/>
    </xf>
    <xf numFmtId="0" fontId="0" fillId="5" borderId="0" xfId="0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1" fillId="5" borderId="1" xfId="0" applyFont="1" applyFill="1" applyBorder="1"/>
    <xf numFmtId="0" fontId="0" fillId="5" borderId="7" xfId="0" applyFill="1" applyBorder="1"/>
    <xf numFmtId="0" fontId="0" fillId="5" borderId="2" xfId="0" applyFill="1" applyBorder="1"/>
    <xf numFmtId="0" fontId="0" fillId="5" borderId="3" xfId="0" applyFill="1" applyBorder="1" applyAlignment="1">
      <alignment horizontal="center"/>
    </xf>
    <xf numFmtId="0" fontId="0" fillId="5" borderId="4" xfId="0" applyFill="1" applyBorder="1"/>
    <xf numFmtId="0" fontId="0" fillId="5" borderId="3" xfId="0" applyFill="1" applyBorder="1"/>
    <xf numFmtId="0" fontId="0" fillId="5" borderId="5" xfId="0" applyFill="1" applyBorder="1"/>
    <xf numFmtId="0" fontId="0" fillId="5" borderId="8" xfId="0" applyFill="1" applyBorder="1"/>
    <xf numFmtId="0" fontId="0" fillId="5" borderId="6" xfId="0" applyFill="1" applyBorder="1"/>
    <xf numFmtId="0" fontId="1" fillId="5" borderId="7" xfId="0" applyFont="1" applyFill="1" applyBorder="1"/>
    <xf numFmtId="0" fontId="0" fillId="0" borderId="18" xfId="0" applyBorder="1"/>
    <xf numFmtId="0" fontId="0" fillId="5" borderId="34" xfId="0" applyFill="1" applyBorder="1"/>
    <xf numFmtId="0" fontId="0" fillId="5" borderId="33" xfId="0" applyFill="1" applyBorder="1"/>
    <xf numFmtId="0" fontId="0" fillId="5" borderId="35" xfId="0" applyFill="1" applyBorder="1"/>
    <xf numFmtId="0" fontId="0" fillId="7" borderId="16" xfId="0" applyFill="1" applyBorder="1"/>
    <xf numFmtId="0" fontId="0" fillId="7" borderId="21" xfId="0" applyFill="1" applyBorder="1"/>
    <xf numFmtId="0" fontId="0" fillId="7" borderId="31" xfId="0" applyFill="1" applyBorder="1" applyAlignment="1">
      <alignment horizontal="right"/>
    </xf>
    <xf numFmtId="0" fontId="26" fillId="5" borderId="0" xfId="0" applyFont="1" applyFill="1"/>
    <xf numFmtId="0" fontId="0" fillId="5" borderId="0" xfId="0" applyFill="1" applyAlignment="1">
      <alignment horizontal="left"/>
    </xf>
    <xf numFmtId="0" fontId="22" fillId="5" borderId="0" xfId="0" applyFont="1" applyFill="1"/>
    <xf numFmtId="0" fontId="0" fillId="5" borderId="1" xfId="0" applyFill="1" applyBorder="1"/>
    <xf numFmtId="0" fontId="13" fillId="5" borderId="0" xfId="0" applyFont="1" applyFill="1"/>
    <xf numFmtId="0" fontId="1" fillId="5" borderId="4" xfId="0" applyFont="1" applyFill="1" applyBorder="1"/>
    <xf numFmtId="165" fontId="0" fillId="5" borderId="3" xfId="0" applyNumberFormat="1" applyFill="1" applyBorder="1"/>
    <xf numFmtId="165" fontId="0" fillId="5" borderId="4" xfId="0" applyNumberFormat="1" applyFill="1" applyBorder="1"/>
    <xf numFmtId="165" fontId="0" fillId="5" borderId="0" xfId="0" applyNumberFormat="1" applyFill="1"/>
    <xf numFmtId="0" fontId="0" fillId="5" borderId="0" xfId="0" applyFill="1" applyAlignment="1">
      <alignment horizontal="right"/>
    </xf>
    <xf numFmtId="0" fontId="0" fillId="5" borderId="0" xfId="0" applyFill="1" applyAlignment="1">
      <alignment horizontal="right" vertical="center"/>
    </xf>
    <xf numFmtId="0" fontId="0" fillId="5" borderId="4" xfId="0" applyFill="1" applyBorder="1" applyAlignment="1">
      <alignment horizontal="center"/>
    </xf>
    <xf numFmtId="0" fontId="10" fillId="5" borderId="0" xfId="0" applyFont="1" applyFill="1" applyAlignment="1">
      <alignment horizontal="right"/>
    </xf>
    <xf numFmtId="0" fontId="31" fillId="5" borderId="0" xfId="0" applyFont="1" applyFill="1" applyAlignment="1">
      <alignment horizontal="right"/>
    </xf>
    <xf numFmtId="0" fontId="31" fillId="5" borderId="4" xfId="0" applyFont="1" applyFill="1" applyBorder="1" applyAlignment="1">
      <alignment horizontal="right"/>
    </xf>
    <xf numFmtId="0" fontId="31" fillId="5" borderId="3" xfId="0" applyFont="1" applyFill="1" applyBorder="1" applyAlignment="1">
      <alignment horizontal="right"/>
    </xf>
    <xf numFmtId="164" fontId="0" fillId="5" borderId="3" xfId="0" applyNumberFormat="1" applyFill="1" applyBorder="1"/>
    <xf numFmtId="166" fontId="0" fillId="5" borderId="4" xfId="0" applyNumberFormat="1" applyFill="1" applyBorder="1"/>
    <xf numFmtId="166" fontId="0" fillId="5" borderId="0" xfId="0" applyNumberFormat="1" applyFill="1"/>
    <xf numFmtId="0" fontId="0" fillId="5" borderId="4" xfId="0" applyFill="1" applyBorder="1" applyAlignment="1">
      <alignment horizontal="right"/>
    </xf>
    <xf numFmtId="0" fontId="0" fillId="5" borderId="3" xfId="0" applyFill="1" applyBorder="1" applyAlignment="1">
      <alignment horizontal="right"/>
    </xf>
    <xf numFmtId="0" fontId="10" fillId="5" borderId="0" xfId="0" applyFont="1" applyFill="1" applyAlignment="1">
      <alignment horizontal="center"/>
    </xf>
    <xf numFmtId="0" fontId="0" fillId="5" borderId="3" xfId="0" applyFill="1" applyBorder="1" applyAlignment="1">
      <alignment horizontal="left"/>
    </xf>
    <xf numFmtId="11" fontId="0" fillId="5" borderId="0" xfId="0" applyNumberFormat="1" applyFill="1"/>
    <xf numFmtId="0" fontId="15" fillId="5" borderId="0" xfId="0" applyFont="1" applyFill="1" applyAlignment="1">
      <alignment horizontal="right"/>
    </xf>
    <xf numFmtId="0" fontId="1" fillId="5" borderId="0" xfId="0" applyFont="1" applyFill="1" applyAlignment="1">
      <alignment horizontal="left"/>
    </xf>
    <xf numFmtId="2" fontId="0" fillId="5" borderId="0" xfId="0" applyNumberFormat="1" applyFill="1"/>
    <xf numFmtId="0" fontId="19" fillId="5" borderId="0" xfId="0" applyFont="1" applyFill="1" applyAlignment="1">
      <alignment horizontal="right"/>
    </xf>
    <xf numFmtId="172" fontId="0" fillId="5" borderId="0" xfId="0" applyNumberFormat="1" applyFill="1"/>
    <xf numFmtId="0" fontId="30" fillId="5" borderId="0" xfId="0" applyFont="1" applyFill="1" applyAlignment="1">
      <alignment horizontal="center"/>
    </xf>
    <xf numFmtId="164" fontId="0" fillId="5" borderId="0" xfId="0" applyNumberFormat="1" applyFill="1"/>
    <xf numFmtId="170" fontId="0" fillId="5" borderId="0" xfId="0" applyNumberFormat="1" applyFill="1"/>
    <xf numFmtId="165" fontId="1" fillId="5" borderId="0" xfId="0" applyNumberFormat="1" applyFont="1" applyFill="1"/>
    <xf numFmtId="0" fontId="1" fillId="5" borderId="0" xfId="0" applyFont="1" applyFill="1" applyAlignment="1">
      <alignment horizontal="center"/>
    </xf>
    <xf numFmtId="0" fontId="13" fillId="5" borderId="0" xfId="0" applyFont="1" applyFill="1" applyAlignment="1">
      <alignment horizontal="left"/>
    </xf>
    <xf numFmtId="2" fontId="1" fillId="5" borderId="0" xfId="0" applyNumberFormat="1" applyFont="1" applyFill="1"/>
    <xf numFmtId="168" fontId="0" fillId="5" borderId="0" xfId="0" applyNumberFormat="1" applyFill="1"/>
    <xf numFmtId="171" fontId="0" fillId="5" borderId="0" xfId="0" applyNumberFormat="1" applyFill="1"/>
    <xf numFmtId="166" fontId="0" fillId="5" borderId="6" xfId="0" applyNumberFormat="1" applyFill="1" applyBorder="1"/>
    <xf numFmtId="0" fontId="0" fillId="5" borderId="36" xfId="0" applyFill="1" applyBorder="1"/>
    <xf numFmtId="0" fontId="26" fillId="5" borderId="36" xfId="0" applyFont="1" applyFill="1" applyBorder="1"/>
    <xf numFmtId="0" fontId="1" fillId="5" borderId="4" xfId="0" applyFont="1" applyFill="1" applyBorder="1" applyAlignment="1">
      <alignment horizontal="right"/>
    </xf>
    <xf numFmtId="0" fontId="19" fillId="5" borderId="3" xfId="0" applyFont="1" applyFill="1" applyBorder="1"/>
    <xf numFmtId="0" fontId="0" fillId="5" borderId="5" xfId="0" applyFill="1" applyBorder="1" applyAlignment="1">
      <alignment horizontal="right"/>
    </xf>
    <xf numFmtId="0" fontId="0" fillId="5" borderId="8" xfId="0" applyFill="1" applyBorder="1" applyAlignment="1">
      <alignment horizontal="right"/>
    </xf>
    <xf numFmtId="0" fontId="1" fillId="5" borderId="9" xfId="0" applyFont="1" applyFill="1" applyBorder="1" applyAlignment="1">
      <alignment horizontal="right"/>
    </xf>
    <xf numFmtId="0" fontId="12" fillId="5" borderId="24" xfId="0" applyFont="1" applyFill="1" applyBorder="1" applyAlignment="1">
      <alignment horizontal="right"/>
    </xf>
    <xf numFmtId="0" fontId="0" fillId="5" borderId="25" xfId="0" applyFill="1" applyBorder="1"/>
    <xf numFmtId="0" fontId="0" fillId="5" borderId="26" xfId="0" applyFill="1" applyBorder="1"/>
    <xf numFmtId="0" fontId="12" fillId="5" borderId="27" xfId="0" applyFont="1" applyFill="1" applyBorder="1" applyAlignment="1">
      <alignment horizontal="right"/>
    </xf>
    <xf numFmtId="0" fontId="0" fillId="5" borderId="28" xfId="0" applyFill="1" applyBorder="1"/>
    <xf numFmtId="0" fontId="0" fillId="5" borderId="29" xfId="0" applyFill="1" applyBorder="1"/>
    <xf numFmtId="2" fontId="0" fillId="5" borderId="6" xfId="0" applyNumberFormat="1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23" xfId="0" applyFill="1" applyBorder="1" applyAlignment="1">
      <alignment horizontal="center"/>
    </xf>
    <xf numFmtId="2" fontId="0" fillId="5" borderId="13" xfId="0" applyNumberFormat="1" applyFill="1" applyBorder="1" applyAlignment="1">
      <alignment horizontal="center"/>
    </xf>
    <xf numFmtId="1" fontId="0" fillId="5" borderId="0" xfId="0" applyNumberFormat="1" applyFill="1" applyAlignment="1">
      <alignment horizontal="left"/>
    </xf>
    <xf numFmtId="1" fontId="0" fillId="5" borderId="0" xfId="0" applyNumberFormat="1" applyFill="1" applyAlignment="1">
      <alignment horizontal="right"/>
    </xf>
    <xf numFmtId="0" fontId="0" fillId="5" borderId="0" xfId="0" applyFill="1" applyAlignment="1">
      <alignment vertical="center"/>
    </xf>
    <xf numFmtId="0" fontId="0" fillId="5" borderId="0" xfId="0" applyFill="1" applyAlignment="1">
      <alignment horizontal="left" vertical="center"/>
    </xf>
    <xf numFmtId="1" fontId="0" fillId="5" borderId="0" xfId="0" applyNumberFormat="1" applyFill="1" applyAlignment="1">
      <alignment horizontal="right" vertical="center"/>
    </xf>
    <xf numFmtId="1" fontId="0" fillId="5" borderId="0" xfId="0" applyNumberFormat="1" applyFill="1" applyAlignment="1">
      <alignment horizontal="left" vertical="center"/>
    </xf>
    <xf numFmtId="1" fontId="15" fillId="5" borderId="0" xfId="0" applyNumberFormat="1" applyFont="1" applyFill="1" applyAlignment="1">
      <alignment horizontal="left"/>
    </xf>
    <xf numFmtId="1" fontId="0" fillId="0" borderId="0" xfId="0" applyNumberFormat="1" applyAlignment="1">
      <alignment horizontal="center"/>
    </xf>
    <xf numFmtId="0" fontId="36" fillId="0" borderId="3" xfId="0" applyFont="1" applyBorder="1" applyAlignment="1">
      <alignment horizontal="right"/>
    </xf>
    <xf numFmtId="166" fontId="0" fillId="5" borderId="7" xfId="0" applyNumberFormat="1" applyFill="1" applyBorder="1"/>
    <xf numFmtId="0" fontId="1" fillId="5" borderId="3" xfId="0" applyFont="1" applyFill="1" applyBorder="1"/>
    <xf numFmtId="166" fontId="32" fillId="5" borderId="0" xfId="0" applyNumberFormat="1" applyFont="1" applyFill="1" applyAlignment="1">
      <alignment horizontal="right"/>
    </xf>
    <xf numFmtId="0" fontId="32" fillId="5" borderId="4" xfId="0" applyFont="1" applyFill="1" applyBorder="1" applyAlignment="1">
      <alignment horizontal="right"/>
    </xf>
    <xf numFmtId="166" fontId="0" fillId="5" borderId="0" xfId="0" applyNumberFormat="1" applyFill="1" applyAlignment="1">
      <alignment horizontal="right"/>
    </xf>
    <xf numFmtId="0" fontId="33" fillId="5" borderId="3" xfId="0" applyFont="1" applyFill="1" applyBorder="1" applyAlignment="1">
      <alignment horizontal="right"/>
    </xf>
    <xf numFmtId="0" fontId="1" fillId="5" borderId="3" xfId="0" applyFont="1" applyFill="1" applyBorder="1" applyAlignment="1">
      <alignment horizontal="left"/>
    </xf>
    <xf numFmtId="2" fontId="19" fillId="5" borderId="0" xfId="0" applyNumberFormat="1" applyFont="1" applyFill="1" applyAlignment="1">
      <alignment horizontal="right"/>
    </xf>
    <xf numFmtId="172" fontId="19" fillId="5" borderId="0" xfId="0" applyNumberFormat="1" applyFont="1" applyFill="1" applyAlignment="1">
      <alignment horizontal="right"/>
    </xf>
    <xf numFmtId="0" fontId="30" fillId="5" borderId="1" xfId="0" applyFont="1" applyFill="1" applyBorder="1" applyAlignment="1">
      <alignment horizontal="center"/>
    </xf>
    <xf numFmtId="0" fontId="30" fillId="5" borderId="2" xfId="0" applyFont="1" applyFill="1" applyBorder="1" applyAlignment="1">
      <alignment horizontal="center"/>
    </xf>
    <xf numFmtId="0" fontId="1" fillId="5" borderId="23" xfId="0" applyFont="1" applyFill="1" applyBorder="1" applyAlignment="1">
      <alignment horizontal="center"/>
    </xf>
    <xf numFmtId="165" fontId="1" fillId="5" borderId="3" xfId="0" applyNumberFormat="1" applyFont="1" applyFill="1" applyBorder="1"/>
    <xf numFmtId="165" fontId="1" fillId="5" borderId="4" xfId="0" applyNumberFormat="1" applyFont="1" applyFill="1" applyBorder="1"/>
    <xf numFmtId="2" fontId="1" fillId="5" borderId="12" xfId="0" applyNumberFormat="1" applyFont="1" applyFill="1" applyBorder="1"/>
    <xf numFmtId="0" fontId="30" fillId="5" borderId="23" xfId="0" applyFont="1" applyFill="1" applyBorder="1" applyAlignment="1">
      <alignment horizontal="center"/>
    </xf>
    <xf numFmtId="173" fontId="1" fillId="5" borderId="12" xfId="0" applyNumberFormat="1" applyFont="1" applyFill="1" applyBorder="1" applyAlignment="1">
      <alignment horizontal="right"/>
    </xf>
    <xf numFmtId="165" fontId="1" fillId="5" borderId="12" xfId="0" applyNumberFormat="1" applyFont="1" applyFill="1" applyBorder="1" applyAlignment="1">
      <alignment horizontal="right"/>
    </xf>
    <xf numFmtId="0" fontId="0" fillId="5" borderId="37" xfId="0" applyFill="1" applyBorder="1"/>
    <xf numFmtId="0" fontId="1" fillId="5" borderId="11" xfId="0" applyFont="1" applyFill="1" applyBorder="1" applyAlignment="1">
      <alignment vertical="center"/>
    </xf>
    <xf numFmtId="164" fontId="0" fillId="5" borderId="7" xfId="0" applyNumberFormat="1" applyFill="1" applyBorder="1"/>
    <xf numFmtId="165" fontId="0" fillId="5" borderId="7" xfId="0" applyNumberFormat="1" applyFill="1" applyBorder="1"/>
    <xf numFmtId="2" fontId="1" fillId="5" borderId="7" xfId="0" applyNumberFormat="1" applyFont="1" applyFill="1" applyBorder="1"/>
    <xf numFmtId="165" fontId="1" fillId="5" borderId="5" xfId="0" applyNumberFormat="1" applyFont="1" applyFill="1" applyBorder="1"/>
    <xf numFmtId="165" fontId="1" fillId="5" borderId="6" xfId="0" applyNumberFormat="1" applyFont="1" applyFill="1" applyBorder="1"/>
    <xf numFmtId="0" fontId="32" fillId="5" borderId="0" xfId="0" applyFont="1" applyFill="1" applyAlignment="1">
      <alignment horizontal="right"/>
    </xf>
    <xf numFmtId="2" fontId="1" fillId="5" borderId="4" xfId="0" applyNumberFormat="1" applyFont="1" applyFill="1" applyBorder="1"/>
    <xf numFmtId="2" fontId="1" fillId="5" borderId="6" xfId="0" applyNumberFormat="1" applyFont="1" applyFill="1" applyBorder="1"/>
    <xf numFmtId="0" fontId="0" fillId="5" borderId="13" xfId="0" applyFill="1" applyBorder="1"/>
    <xf numFmtId="0" fontId="1" fillId="5" borderId="3" xfId="0" applyFont="1" applyFill="1" applyBorder="1" applyAlignment="1">
      <alignment horizontal="right"/>
    </xf>
    <xf numFmtId="1" fontId="0" fillId="5" borderId="0" xfId="0" applyNumberFormat="1" applyFill="1"/>
    <xf numFmtId="2" fontId="0" fillId="5" borderId="0" xfId="0" applyNumberFormat="1" applyFill="1" applyAlignment="1">
      <alignment horizontal="center"/>
    </xf>
    <xf numFmtId="173" fontId="0" fillId="5" borderId="0" xfId="0" applyNumberFormat="1" applyFill="1"/>
    <xf numFmtId="0" fontId="12" fillId="5" borderId="0" xfId="0" applyFont="1" applyFill="1" applyAlignment="1">
      <alignment horizontal="right"/>
    </xf>
    <xf numFmtId="0" fontId="0" fillId="5" borderId="14" xfId="0" applyFill="1" applyBorder="1"/>
    <xf numFmtId="0" fontId="25" fillId="5" borderId="0" xfId="0" applyFont="1" applyFill="1"/>
    <xf numFmtId="2" fontId="0" fillId="5" borderId="0" xfId="0" applyNumberFormat="1" applyFill="1" applyAlignment="1">
      <alignment horizontal="right"/>
    </xf>
    <xf numFmtId="0" fontId="0" fillId="0" borderId="21" xfId="0" applyBorder="1"/>
    <xf numFmtId="0" fontId="1" fillId="5" borderId="36" xfId="0" applyFont="1" applyFill="1" applyBorder="1"/>
    <xf numFmtId="0" fontId="0" fillId="5" borderId="36" xfId="0" applyFill="1" applyBorder="1" applyAlignment="1">
      <alignment horizontal="center"/>
    </xf>
    <xf numFmtId="2" fontId="0" fillId="5" borderId="36" xfId="0" applyNumberFormat="1" applyFill="1" applyBorder="1"/>
    <xf numFmtId="2" fontId="0" fillId="5" borderId="3" xfId="0" applyNumberFormat="1" applyFill="1" applyBorder="1"/>
    <xf numFmtId="0" fontId="12" fillId="5" borderId="0" xfId="0" applyFont="1" applyFill="1" applyAlignment="1">
      <alignment horizontal="center"/>
    </xf>
    <xf numFmtId="174" fontId="0" fillId="5" borderId="0" xfId="0" applyNumberFormat="1" applyFill="1"/>
    <xf numFmtId="173" fontId="1" fillId="5" borderId="12" xfId="0" applyNumberFormat="1" applyFont="1" applyFill="1" applyBorder="1"/>
    <xf numFmtId="173" fontId="1" fillId="5" borderId="13" xfId="0" applyNumberFormat="1" applyFont="1" applyFill="1" applyBorder="1"/>
    <xf numFmtId="165" fontId="1" fillId="5" borderId="12" xfId="0" applyNumberFormat="1" applyFont="1" applyFill="1" applyBorder="1"/>
    <xf numFmtId="165" fontId="1" fillId="5" borderId="13" xfId="0" applyNumberFormat="1" applyFont="1" applyFill="1" applyBorder="1"/>
    <xf numFmtId="174" fontId="1" fillId="5" borderId="12" xfId="0" applyNumberFormat="1" applyFont="1" applyFill="1" applyBorder="1"/>
    <xf numFmtId="174" fontId="1" fillId="5" borderId="13" xfId="0" applyNumberFormat="1" applyFont="1" applyFill="1" applyBorder="1"/>
    <xf numFmtId="0" fontId="1" fillId="5" borderId="4" xfId="0" applyFont="1" applyFill="1" applyBorder="1" applyAlignment="1">
      <alignment horizontal="center"/>
    </xf>
    <xf numFmtId="174" fontId="1" fillId="5" borderId="4" xfId="0" applyNumberFormat="1" applyFont="1" applyFill="1" applyBorder="1"/>
    <xf numFmtId="0" fontId="0" fillId="7" borderId="43" xfId="0" applyFill="1" applyBorder="1"/>
    <xf numFmtId="0" fontId="5" fillId="5" borderId="0" xfId="0" applyFont="1" applyFill="1"/>
    <xf numFmtId="0" fontId="42" fillId="5" borderId="0" xfId="0" applyFont="1" applyFill="1"/>
    <xf numFmtId="0" fontId="5" fillId="5" borderId="36" xfId="0" applyFont="1" applyFill="1" applyBorder="1"/>
    <xf numFmtId="0" fontId="1" fillId="0" borderId="0" xfId="0" applyFont="1" applyAlignment="1">
      <alignment horizontal="center"/>
    </xf>
    <xf numFmtId="0" fontId="12" fillId="4" borderId="3" xfId="0" applyFont="1" applyFill="1" applyBorder="1" applyAlignment="1">
      <alignment horizontal="right"/>
    </xf>
    <xf numFmtId="1" fontId="0" fillId="4" borderId="4" xfId="0" applyNumberFormat="1" applyFill="1" applyBorder="1" applyAlignment="1">
      <alignment horizontal="left"/>
    </xf>
    <xf numFmtId="0" fontId="12" fillId="4" borderId="5" xfId="0" applyFont="1" applyFill="1" applyBorder="1" applyAlignment="1">
      <alignment horizontal="right"/>
    </xf>
    <xf numFmtId="1" fontId="0" fillId="4" borderId="6" xfId="0" applyNumberFormat="1" applyFill="1" applyBorder="1" applyAlignment="1">
      <alignment horizontal="left"/>
    </xf>
    <xf numFmtId="2" fontId="1" fillId="4" borderId="8" xfId="0" applyNumberFormat="1" applyFont="1" applyFill="1" applyBorder="1" applyAlignment="1">
      <alignment horizontal="center"/>
    </xf>
    <xf numFmtId="2" fontId="0" fillId="4" borderId="3" xfId="0" applyNumberFormat="1" applyFill="1" applyBorder="1" applyAlignment="1">
      <alignment horizontal="right"/>
    </xf>
    <xf numFmtId="0" fontId="0" fillId="8" borderId="7" xfId="0" applyFill="1" applyBorder="1"/>
    <xf numFmtId="0" fontId="0" fillId="9" borderId="7" xfId="0" applyFill="1" applyBorder="1"/>
    <xf numFmtId="0" fontId="0" fillId="10" borderId="0" xfId="0" applyFill="1" applyAlignment="1">
      <alignment horizontal="right"/>
    </xf>
    <xf numFmtId="0" fontId="24" fillId="0" borderId="0" xfId="0" applyFont="1"/>
    <xf numFmtId="0" fontId="0" fillId="8" borderId="0" xfId="0" applyFill="1"/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170" fontId="1" fillId="0" borderId="3" xfId="0" applyNumberFormat="1" applyFont="1" applyBorder="1"/>
    <xf numFmtId="2" fontId="1" fillId="0" borderId="4" xfId="0" applyNumberFormat="1" applyFont="1" applyBorder="1"/>
    <xf numFmtId="170" fontId="1" fillId="0" borderId="5" xfId="0" applyNumberFormat="1" applyFont="1" applyBorder="1"/>
    <xf numFmtId="2" fontId="1" fillId="0" borderId="6" xfId="0" applyNumberFormat="1" applyFont="1" applyBorder="1"/>
    <xf numFmtId="0" fontId="1" fillId="0" borderId="8" xfId="0" applyFont="1" applyBorder="1"/>
    <xf numFmtId="170" fontId="1" fillId="0" borderId="1" xfId="0" applyNumberFormat="1" applyFont="1" applyBorder="1" applyAlignment="1">
      <alignment horizontal="center"/>
    </xf>
    <xf numFmtId="170" fontId="1" fillId="0" borderId="3" xfId="0" applyNumberFormat="1" applyFont="1" applyBorder="1" applyAlignment="1">
      <alignment horizontal="right"/>
    </xf>
    <xf numFmtId="0" fontId="0" fillId="12" borderId="0" xfId="0" applyFill="1"/>
    <xf numFmtId="0" fontId="5" fillId="12" borderId="0" xfId="0" applyFont="1" applyFill="1"/>
    <xf numFmtId="0" fontId="0" fillId="11" borderId="18" xfId="0" applyFill="1" applyBorder="1"/>
    <xf numFmtId="0" fontId="22" fillId="7" borderId="1" xfId="0" applyFont="1" applyFill="1" applyBorder="1"/>
    <xf numFmtId="0" fontId="0" fillId="7" borderId="7" xfId="0" applyFill="1" applyBorder="1"/>
    <xf numFmtId="0" fontId="0" fillId="7" borderId="2" xfId="0" applyFill="1" applyBorder="1"/>
    <xf numFmtId="0" fontId="0" fillId="12" borderId="7" xfId="0" applyFill="1" applyBorder="1"/>
    <xf numFmtId="0" fontId="22" fillId="7" borderId="7" xfId="0" applyFont="1" applyFill="1" applyBorder="1"/>
    <xf numFmtId="0" fontId="22" fillId="9" borderId="1" xfId="0" applyFont="1" applyFill="1" applyBorder="1"/>
    <xf numFmtId="0" fontId="5" fillId="12" borderId="15" xfId="0" applyFont="1" applyFill="1" applyBorder="1"/>
    <xf numFmtId="0" fontId="0" fillId="12" borderId="16" xfId="0" applyFill="1" applyBorder="1"/>
    <xf numFmtId="0" fontId="22" fillId="12" borderId="16" xfId="0" applyFont="1" applyFill="1" applyBorder="1"/>
    <xf numFmtId="0" fontId="0" fillId="12" borderId="17" xfId="0" applyFill="1" applyBorder="1"/>
    <xf numFmtId="0" fontId="0" fillId="9" borderId="52" xfId="0" applyFill="1" applyBorder="1"/>
    <xf numFmtId="0" fontId="0" fillId="0" borderId="19" xfId="0" applyBorder="1"/>
    <xf numFmtId="0" fontId="23" fillId="0" borderId="18" xfId="0" applyFont="1" applyBorder="1"/>
    <xf numFmtId="0" fontId="0" fillId="0" borderId="46" xfId="0" applyBorder="1"/>
    <xf numFmtId="0" fontId="0" fillId="0" borderId="20" xfId="0" applyBorder="1"/>
    <xf numFmtId="0" fontId="0" fillId="0" borderId="53" xfId="0" applyBorder="1"/>
    <xf numFmtId="0" fontId="1" fillId="7" borderId="7" xfId="0" applyFont="1" applyFill="1" applyBorder="1"/>
    <xf numFmtId="0" fontId="0" fillId="10" borderId="0" xfId="0" applyFill="1"/>
    <xf numFmtId="0" fontId="0" fillId="0" borderId="0" xfId="0" applyAlignment="1">
      <alignment horizontal="center" vertical="center"/>
    </xf>
    <xf numFmtId="0" fontId="0" fillId="11" borderId="0" xfId="0" applyFill="1"/>
    <xf numFmtId="0" fontId="1" fillId="9" borderId="7" xfId="0" applyFont="1" applyFill="1" applyBorder="1"/>
    <xf numFmtId="170" fontId="1" fillId="0" borderId="0" xfId="0" applyNumberFormat="1" applyFont="1" applyAlignment="1">
      <alignment horizontal="right"/>
    </xf>
    <xf numFmtId="0" fontId="0" fillId="11" borderId="16" xfId="0" applyFill="1" applyBorder="1"/>
    <xf numFmtId="0" fontId="5" fillId="8" borderId="15" xfId="0" applyFont="1" applyFill="1" applyBorder="1"/>
    <xf numFmtId="0" fontId="0" fillId="8" borderId="16" xfId="0" applyFill="1" applyBorder="1"/>
    <xf numFmtId="0" fontId="1" fillId="8" borderId="16" xfId="0" applyFont="1" applyFill="1" applyBorder="1"/>
    <xf numFmtId="0" fontId="22" fillId="8" borderId="16" xfId="0" applyFont="1" applyFill="1" applyBorder="1"/>
    <xf numFmtId="0" fontId="0" fillId="8" borderId="17" xfId="0" applyFill="1" applyBorder="1"/>
    <xf numFmtId="0" fontId="24" fillId="0" borderId="18" xfId="0" applyFont="1" applyBorder="1"/>
    <xf numFmtId="0" fontId="0" fillId="0" borderId="45" xfId="0" applyBorder="1"/>
    <xf numFmtId="0" fontId="1" fillId="0" borderId="21" xfId="0" applyFont="1" applyBorder="1"/>
    <xf numFmtId="0" fontId="1" fillId="0" borderId="51" xfId="0" applyFont="1" applyBorder="1"/>
    <xf numFmtId="0" fontId="3" fillId="0" borderId="51" xfId="0" applyFont="1" applyBorder="1"/>
    <xf numFmtId="0" fontId="1" fillId="0" borderId="18" xfId="0" applyFont="1" applyBorder="1"/>
    <xf numFmtId="0" fontId="10" fillId="0" borderId="0" xfId="0" applyFont="1" applyAlignment="1">
      <alignment horizontal="center"/>
    </xf>
    <xf numFmtId="165" fontId="0" fillId="0" borderId="0" xfId="0" applyNumberFormat="1"/>
    <xf numFmtId="0" fontId="1" fillId="0" borderId="7" xfId="0" applyFont="1" applyBorder="1"/>
    <xf numFmtId="0" fontId="0" fillId="0" borderId="52" xfId="0" applyBorder="1"/>
    <xf numFmtId="0" fontId="10" fillId="0" borderId="2" xfId="0" applyFont="1" applyBorder="1" applyAlignment="1">
      <alignment horizontal="center"/>
    </xf>
    <xf numFmtId="165" fontId="0" fillId="0" borderId="4" xfId="0" applyNumberFormat="1" applyBorder="1"/>
    <xf numFmtId="165" fontId="0" fillId="0" borderId="6" xfId="0" applyNumberFormat="1" applyBorder="1"/>
    <xf numFmtId="0" fontId="22" fillId="0" borderId="7" xfId="0" applyFont="1" applyBorder="1"/>
    <xf numFmtId="0" fontId="5" fillId="8" borderId="16" xfId="0" applyFont="1" applyFill="1" applyBorder="1"/>
    <xf numFmtId="0" fontId="3" fillId="0" borderId="18" xfId="0" applyFont="1" applyBorder="1"/>
    <xf numFmtId="164" fontId="0" fillId="0" borderId="0" xfId="0" applyNumberFormat="1" applyAlignment="1">
      <alignment horizontal="right"/>
    </xf>
    <xf numFmtId="164" fontId="0" fillId="0" borderId="0" xfId="0" applyNumberFormat="1"/>
    <xf numFmtId="0" fontId="3" fillId="0" borderId="7" xfId="0" applyFont="1" applyBorder="1"/>
    <xf numFmtId="166" fontId="0" fillId="0" borderId="0" xfId="0" applyNumberFormat="1"/>
    <xf numFmtId="0" fontId="13" fillId="0" borderId="0" xfId="0" applyFont="1"/>
    <xf numFmtId="0" fontId="3" fillId="8" borderId="17" xfId="0" applyFont="1" applyFill="1" applyBorder="1"/>
    <xf numFmtId="0" fontId="3" fillId="0" borderId="52" xfId="0" applyFont="1" applyBorder="1"/>
    <xf numFmtId="0" fontId="15" fillId="0" borderId="0" xfId="0" applyFont="1" applyAlignment="1">
      <alignment horizontal="right"/>
    </xf>
    <xf numFmtId="167" fontId="0" fillId="0" borderId="0" xfId="0" applyNumberFormat="1"/>
    <xf numFmtId="165" fontId="10" fillId="0" borderId="0" xfId="0" applyNumberFormat="1" applyFont="1" applyAlignment="1">
      <alignment horizontal="right"/>
    </xf>
    <xf numFmtId="0" fontId="13" fillId="0" borderId="0" xfId="0" applyFont="1" applyAlignment="1">
      <alignment horizontal="left"/>
    </xf>
    <xf numFmtId="169" fontId="0" fillId="0" borderId="0" xfId="0" applyNumberFormat="1"/>
    <xf numFmtId="168" fontId="0" fillId="0" borderId="0" xfId="0" applyNumberFormat="1"/>
    <xf numFmtId="0" fontId="13" fillId="0" borderId="18" xfId="0" applyFont="1" applyBorder="1"/>
    <xf numFmtId="0" fontId="5" fillId="12" borderId="54" xfId="0" applyFont="1" applyFill="1" applyBorder="1"/>
    <xf numFmtId="0" fontId="13" fillId="12" borderId="55" xfId="0" applyFont="1" applyFill="1" applyBorder="1"/>
    <xf numFmtId="0" fontId="0" fillId="12" borderId="55" xfId="0" applyFill="1" applyBorder="1"/>
    <xf numFmtId="0" fontId="0" fillId="12" borderId="56" xfId="0" applyFill="1" applyBorder="1"/>
    <xf numFmtId="0" fontId="30" fillId="0" borderId="23" xfId="0" applyFont="1" applyBorder="1" applyAlignment="1">
      <alignment horizontal="center"/>
    </xf>
    <xf numFmtId="165" fontId="1" fillId="0" borderId="12" xfId="0" applyNumberFormat="1" applyFont="1" applyBorder="1"/>
    <xf numFmtId="0" fontId="30" fillId="0" borderId="13" xfId="0" applyFont="1" applyBorder="1" applyAlignment="1">
      <alignment horizontal="center" vertical="top"/>
    </xf>
    <xf numFmtId="0" fontId="0" fillId="12" borderId="8" xfId="0" applyFill="1" applyBorder="1"/>
    <xf numFmtId="0" fontId="0" fillId="0" borderId="0" xfId="0" applyAlignment="1">
      <alignment horizontal="center" vertical="top"/>
    </xf>
    <xf numFmtId="2" fontId="27" fillId="0" borderId="0" xfId="0" applyNumberFormat="1" applyFont="1"/>
    <xf numFmtId="0" fontId="0" fillId="0" borderId="51" xfId="0" applyBorder="1"/>
    <xf numFmtId="164" fontId="1" fillId="0" borderId="4" xfId="0" applyNumberFormat="1" applyFont="1" applyBorder="1"/>
    <xf numFmtId="164" fontId="1" fillId="0" borderId="6" xfId="0" applyNumberFormat="1" applyFont="1" applyBorder="1"/>
    <xf numFmtId="0" fontId="1" fillId="0" borderId="23" xfId="0" applyFont="1" applyBorder="1" applyAlignment="1">
      <alignment horizontal="center"/>
    </xf>
    <xf numFmtId="176" fontId="1" fillId="0" borderId="12" xfId="0" applyNumberFormat="1" applyFont="1" applyBorder="1"/>
    <xf numFmtId="176" fontId="1" fillId="0" borderId="13" xfId="0" applyNumberFormat="1" applyFont="1" applyBorder="1"/>
    <xf numFmtId="167" fontId="1" fillId="5" borderId="0" xfId="0" applyNumberFormat="1" applyFont="1" applyFill="1"/>
    <xf numFmtId="171" fontId="1" fillId="5" borderId="0" xfId="0" applyNumberFormat="1" applyFont="1" applyFill="1"/>
    <xf numFmtId="0" fontId="26" fillId="12" borderId="7" xfId="0" applyFont="1" applyFill="1" applyBorder="1"/>
    <xf numFmtId="0" fontId="0" fillId="12" borderId="2" xfId="0" applyFill="1" applyBorder="1"/>
    <xf numFmtId="0" fontId="26" fillId="8" borderId="7" xfId="0" applyFont="1" applyFill="1" applyBorder="1"/>
    <xf numFmtId="0" fontId="5" fillId="5" borderId="50" xfId="0" applyFont="1" applyFill="1" applyBorder="1"/>
    <xf numFmtId="0" fontId="26" fillId="12" borderId="0" xfId="0" applyFont="1" applyFill="1"/>
    <xf numFmtId="0" fontId="26" fillId="8" borderId="0" xfId="0" applyFont="1" applyFill="1"/>
    <xf numFmtId="0" fontId="0" fillId="8" borderId="0" xfId="0" applyFill="1" applyAlignment="1">
      <alignment horizontal="right"/>
    </xf>
    <xf numFmtId="0" fontId="0" fillId="8" borderId="0" xfId="0" applyFill="1" applyAlignment="1">
      <alignment horizontal="center"/>
    </xf>
    <xf numFmtId="0" fontId="0" fillId="12" borderId="0" xfId="0" applyFill="1" applyAlignment="1">
      <alignment horizontal="right"/>
    </xf>
    <xf numFmtId="0" fontId="35" fillId="13" borderId="0" xfId="0" applyFont="1" applyFill="1"/>
    <xf numFmtId="0" fontId="35" fillId="13" borderId="14" xfId="0" applyFont="1" applyFill="1" applyBorder="1"/>
    <xf numFmtId="0" fontId="0" fillId="13" borderId="0" xfId="0" applyFill="1"/>
    <xf numFmtId="0" fontId="0" fillId="13" borderId="14" xfId="0" applyFill="1" applyBorder="1"/>
    <xf numFmtId="0" fontId="41" fillId="4" borderId="8" xfId="0" applyFont="1" applyFill="1" applyBorder="1" applyAlignment="1">
      <alignment horizontal="center"/>
    </xf>
    <xf numFmtId="177" fontId="0" fillId="4" borderId="2" xfId="0" applyNumberFormat="1" applyFill="1" applyBorder="1" applyAlignment="1">
      <alignment horizontal="left"/>
    </xf>
    <xf numFmtId="0" fontId="0" fillId="4" borderId="5" xfId="0" applyFill="1" applyBorder="1" applyAlignment="1">
      <alignment horizontal="right"/>
    </xf>
    <xf numFmtId="0" fontId="45" fillId="4" borderId="3" xfId="0" applyFont="1" applyFill="1" applyBorder="1" applyAlignment="1">
      <alignment horizontal="right"/>
    </xf>
    <xf numFmtId="1" fontId="44" fillId="4" borderId="4" xfId="0" applyNumberFormat="1" applyFont="1" applyFill="1" applyBorder="1" applyAlignment="1">
      <alignment horizontal="left"/>
    </xf>
    <xf numFmtId="0" fontId="0" fillId="4" borderId="16" xfId="0" applyFill="1" applyBorder="1"/>
    <xf numFmtId="0" fontId="19" fillId="0" borderId="0" xfId="0" applyFont="1"/>
    <xf numFmtId="0" fontId="41" fillId="4" borderId="0" xfId="0" applyFont="1" applyFill="1" applyAlignment="1">
      <alignment horizontal="center"/>
    </xf>
    <xf numFmtId="2" fontId="1" fillId="4" borderId="0" xfId="0" applyNumberFormat="1" applyFont="1" applyFill="1" applyAlignment="1">
      <alignment horizontal="center"/>
    </xf>
    <xf numFmtId="0" fontId="0" fillId="4" borderId="36" xfId="0" applyFill="1" applyBorder="1" applyAlignment="1">
      <alignment horizontal="center"/>
    </xf>
    <xf numFmtId="0" fontId="0" fillId="4" borderId="58" xfId="0" applyFill="1" applyBorder="1" applyAlignment="1">
      <alignment horizontal="center"/>
    </xf>
    <xf numFmtId="0" fontId="0" fillId="4" borderId="59" xfId="0" applyFill="1" applyBorder="1" applyAlignment="1">
      <alignment horizontal="center" vertical="center"/>
    </xf>
    <xf numFmtId="0" fontId="0" fillId="4" borderId="51" xfId="0" applyFill="1" applyBorder="1" applyAlignment="1">
      <alignment horizontal="right"/>
    </xf>
    <xf numFmtId="0" fontId="0" fillId="4" borderId="63" xfId="0" applyFill="1" applyBorder="1" applyAlignment="1">
      <alignment horizontal="right"/>
    </xf>
    <xf numFmtId="177" fontId="0" fillId="4" borderId="64" xfId="0" applyNumberFormat="1" applyFill="1" applyBorder="1" applyAlignment="1">
      <alignment horizontal="left"/>
    </xf>
    <xf numFmtId="0" fontId="1" fillId="4" borderId="15" xfId="0" applyFont="1" applyFill="1" applyBorder="1"/>
    <xf numFmtId="0" fontId="0" fillId="4" borderId="17" xfId="0" applyFill="1" applyBorder="1"/>
    <xf numFmtId="0" fontId="0" fillId="4" borderId="18" xfId="0" applyFill="1" applyBorder="1"/>
    <xf numFmtId="0" fontId="0" fillId="4" borderId="0" xfId="0" applyFill="1"/>
    <xf numFmtId="0" fontId="0" fillId="4" borderId="0" xfId="0" applyFill="1" applyAlignment="1">
      <alignment horizontal="center" vertical="center"/>
    </xf>
    <xf numFmtId="0" fontId="0" fillId="4" borderId="0" xfId="0" applyFill="1" applyAlignment="1">
      <alignment horizontal="center"/>
    </xf>
    <xf numFmtId="0" fontId="0" fillId="4" borderId="19" xfId="0" applyFill="1" applyBorder="1"/>
    <xf numFmtId="0" fontId="1" fillId="4" borderId="0" xfId="0" applyFont="1" applyFill="1"/>
    <xf numFmtId="0" fontId="0" fillId="4" borderId="0" xfId="0" applyFill="1" applyAlignment="1">
      <alignment horizontal="right"/>
    </xf>
    <xf numFmtId="0" fontId="0" fillId="4" borderId="0" xfId="0" applyFill="1" applyAlignment="1">
      <alignment horizontal="left"/>
    </xf>
    <xf numFmtId="0" fontId="0" fillId="4" borderId="18" xfId="0" applyFill="1" applyBorder="1" applyAlignment="1">
      <alignment horizontal="right"/>
    </xf>
    <xf numFmtId="0" fontId="12" fillId="4" borderId="0" xfId="0" applyFont="1" applyFill="1" applyAlignment="1">
      <alignment horizontal="right"/>
    </xf>
    <xf numFmtId="0" fontId="19" fillId="4" borderId="0" xfId="0" applyFont="1" applyFill="1" applyAlignment="1">
      <alignment horizontal="right"/>
    </xf>
    <xf numFmtId="0" fontId="0" fillId="4" borderId="21" xfId="0" applyFill="1" applyBorder="1"/>
    <xf numFmtId="2" fontId="0" fillId="4" borderId="3" xfId="0" applyNumberFormat="1" applyFill="1" applyBorder="1"/>
    <xf numFmtId="2" fontId="0" fillId="4" borderId="0" xfId="0" applyNumberFormat="1" applyFill="1"/>
    <xf numFmtId="171" fontId="0" fillId="4" borderId="0" xfId="0" applyNumberFormat="1" applyFill="1"/>
    <xf numFmtId="2" fontId="0" fillId="4" borderId="5" xfId="0" applyNumberFormat="1" applyFill="1" applyBorder="1"/>
    <xf numFmtId="2" fontId="1" fillId="4" borderId="0" xfId="0" applyNumberFormat="1" applyFont="1" applyFill="1"/>
    <xf numFmtId="175" fontId="0" fillId="4" borderId="0" xfId="0" applyNumberFormat="1" applyFill="1"/>
    <xf numFmtId="1" fontId="0" fillId="4" borderId="0" xfId="0" applyNumberFormat="1" applyFill="1" applyAlignment="1">
      <alignment horizontal="left"/>
    </xf>
    <xf numFmtId="0" fontId="41" fillId="4" borderId="0" xfId="0" applyFont="1" applyFill="1" applyAlignment="1">
      <alignment horizontal="right"/>
    </xf>
    <xf numFmtId="2" fontId="0" fillId="4" borderId="0" xfId="0" applyNumberFormat="1" applyFill="1" applyAlignment="1">
      <alignment horizontal="center"/>
    </xf>
    <xf numFmtId="0" fontId="0" fillId="4" borderId="22" xfId="0" applyFill="1" applyBorder="1"/>
    <xf numFmtId="10" fontId="0" fillId="4" borderId="0" xfId="0" applyNumberFormat="1" applyFill="1" applyAlignment="1">
      <alignment horizontal="right"/>
    </xf>
    <xf numFmtId="10" fontId="48" fillId="4" borderId="0" xfId="0" applyNumberFormat="1" applyFont="1" applyFill="1" applyAlignment="1">
      <alignment horizontal="right"/>
    </xf>
    <xf numFmtId="10" fontId="1" fillId="4" borderId="0" xfId="1" applyNumberFormat="1" applyFont="1" applyFill="1" applyBorder="1" applyAlignment="1">
      <alignment horizontal="center" vertical="center"/>
    </xf>
    <xf numFmtId="0" fontId="0" fillId="5" borderId="65" xfId="0" applyFill="1" applyBorder="1"/>
    <xf numFmtId="0" fontId="0" fillId="5" borderId="66" xfId="0" applyFill="1" applyBorder="1"/>
    <xf numFmtId="0" fontId="0" fillId="5" borderId="67" xfId="0" applyFill="1" applyBorder="1"/>
    <xf numFmtId="0" fontId="0" fillId="5" borderId="68" xfId="0" applyFill="1" applyBorder="1"/>
    <xf numFmtId="0" fontId="0" fillId="5" borderId="69" xfId="0" applyFill="1" applyBorder="1"/>
    <xf numFmtId="0" fontId="0" fillId="5" borderId="70" xfId="0" applyFill="1" applyBorder="1"/>
    <xf numFmtId="0" fontId="0" fillId="5" borderId="71" xfId="0" applyFill="1" applyBorder="1"/>
    <xf numFmtId="0" fontId="0" fillId="5" borderId="72" xfId="0" applyFill="1" applyBorder="1"/>
    <xf numFmtId="1" fontId="0" fillId="5" borderId="40" xfId="0" applyNumberFormat="1" applyFill="1" applyBorder="1" applyAlignment="1">
      <alignment horizontal="center"/>
    </xf>
    <xf numFmtId="1" fontId="0" fillId="5" borderId="41" xfId="0" applyNumberFormat="1" applyFill="1" applyBorder="1" applyAlignment="1">
      <alignment horizontal="center"/>
    </xf>
    <xf numFmtId="1" fontId="0" fillId="5" borderId="42" xfId="0" applyNumberFormat="1" applyFill="1" applyBorder="1" applyAlignment="1">
      <alignment horizontal="center"/>
    </xf>
    <xf numFmtId="0" fontId="0" fillId="4" borderId="4" xfId="0" applyFill="1" applyBorder="1"/>
    <xf numFmtId="0" fontId="0" fillId="4" borderId="8" xfId="0" applyFill="1" applyBorder="1"/>
    <xf numFmtId="0" fontId="0" fillId="4" borderId="6" xfId="0" applyFill="1" applyBorder="1"/>
    <xf numFmtId="2" fontId="0" fillId="4" borderId="11" xfId="0" applyNumberFormat="1" applyFill="1" applyBorder="1"/>
    <xf numFmtId="0" fontId="44" fillId="4" borderId="0" xfId="0" applyFont="1" applyFill="1" applyAlignment="1">
      <alignment horizontal="right"/>
    </xf>
    <xf numFmtId="0" fontId="44" fillId="4" borderId="0" xfId="0" applyFont="1" applyFill="1"/>
    <xf numFmtId="0" fontId="44" fillId="4" borderId="36" xfId="0" applyFont="1" applyFill="1" applyBorder="1" applyAlignment="1">
      <alignment horizontal="center"/>
    </xf>
    <xf numFmtId="0" fontId="46" fillId="4" borderId="0" xfId="0" applyFont="1" applyFill="1" applyAlignment="1">
      <alignment horizontal="center"/>
    </xf>
    <xf numFmtId="2" fontId="47" fillId="4" borderId="0" xfId="0" applyNumberFormat="1" applyFont="1" applyFill="1" applyAlignment="1">
      <alignment horizontal="center"/>
    </xf>
    <xf numFmtId="0" fontId="47" fillId="4" borderId="0" xfId="0" applyFont="1" applyFill="1" applyAlignment="1">
      <alignment horizontal="center"/>
    </xf>
    <xf numFmtId="0" fontId="1" fillId="4" borderId="0" xfId="0" applyFont="1" applyFill="1" applyAlignment="1">
      <alignment horizontal="right"/>
    </xf>
    <xf numFmtId="0" fontId="0" fillId="4" borderId="30" xfId="0" applyFill="1" applyBorder="1" applyAlignment="1">
      <alignment horizontal="right"/>
    </xf>
    <xf numFmtId="0" fontId="50" fillId="4" borderId="18" xfId="0" applyFont="1" applyFill="1" applyBorder="1" applyAlignment="1">
      <alignment horizontal="right"/>
    </xf>
    <xf numFmtId="0" fontId="1" fillId="5" borderId="19" xfId="0" applyFont="1" applyFill="1" applyBorder="1" applyAlignment="1">
      <alignment horizontal="right"/>
    </xf>
    <xf numFmtId="0" fontId="49" fillId="4" borderId="18" xfId="0" applyFont="1" applyFill="1" applyBorder="1" applyAlignment="1">
      <alignment horizontal="right"/>
    </xf>
    <xf numFmtId="0" fontId="0" fillId="5" borderId="46" xfId="0" applyFill="1" applyBorder="1"/>
    <xf numFmtId="0" fontId="0" fillId="5" borderId="47" xfId="0" applyFill="1" applyBorder="1" applyAlignment="1">
      <alignment horizontal="right"/>
    </xf>
    <xf numFmtId="0" fontId="0" fillId="5" borderId="49" xfId="0" applyFill="1" applyBorder="1"/>
    <xf numFmtId="170" fontId="0" fillId="5" borderId="73" xfId="0" applyNumberFormat="1" applyFill="1" applyBorder="1"/>
    <xf numFmtId="0" fontId="0" fillId="4" borderId="57" xfId="0" applyFill="1" applyBorder="1"/>
    <xf numFmtId="0" fontId="0" fillId="4" borderId="19" xfId="0" applyFill="1" applyBorder="1" applyAlignment="1">
      <alignment horizontal="right"/>
    </xf>
    <xf numFmtId="0" fontId="0" fillId="6" borderId="0" xfId="0" applyFill="1"/>
    <xf numFmtId="0" fontId="0" fillId="6" borderId="0" xfId="0" applyFill="1" applyAlignment="1">
      <alignment horizontal="right"/>
    </xf>
    <xf numFmtId="0" fontId="0" fillId="4" borderId="20" xfId="0" applyFill="1" applyBorder="1"/>
    <xf numFmtId="0" fontId="51" fillId="0" borderId="3" xfId="0" applyFont="1" applyBorder="1" applyAlignment="1">
      <alignment horizontal="right"/>
    </xf>
    <xf numFmtId="0" fontId="0" fillId="6" borderId="21" xfId="0" applyFill="1" applyBorder="1"/>
    <xf numFmtId="0" fontId="0" fillId="4" borderId="74" xfId="0" applyFill="1" applyBorder="1"/>
    <xf numFmtId="0" fontId="9" fillId="6" borderId="74" xfId="0" applyFont="1" applyFill="1" applyBorder="1" applyAlignment="1">
      <alignment horizontal="right"/>
    </xf>
    <xf numFmtId="0" fontId="0" fillId="4" borderId="75" xfId="0" applyFill="1" applyBorder="1"/>
    <xf numFmtId="0" fontId="0" fillId="6" borderId="75" xfId="0" applyFill="1" applyBorder="1"/>
    <xf numFmtId="0" fontId="0" fillId="2" borderId="0" xfId="0" applyFill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left"/>
    </xf>
    <xf numFmtId="168" fontId="1" fillId="5" borderId="0" xfId="0" applyNumberFormat="1" applyFont="1" applyFill="1" applyAlignment="1">
      <alignment horizontal="right"/>
    </xf>
    <xf numFmtId="170" fontId="0" fillId="5" borderId="39" xfId="0" applyNumberFormat="1" applyFill="1" applyBorder="1" applyAlignment="1">
      <alignment horizontal="center"/>
    </xf>
    <xf numFmtId="0" fontId="0" fillId="8" borderId="2" xfId="0" applyFill="1" applyBorder="1"/>
    <xf numFmtId="0" fontId="0" fillId="5" borderId="3" xfId="0" applyFill="1" applyBorder="1" applyAlignment="1">
      <alignment horizontal="right" vertical="center"/>
    </xf>
    <xf numFmtId="165" fontId="0" fillId="5" borderId="0" xfId="0" applyNumberFormat="1" applyFill="1" applyAlignment="1">
      <alignment horizontal="right"/>
    </xf>
    <xf numFmtId="178" fontId="1" fillId="5" borderId="13" xfId="0" applyNumberFormat="1" applyFont="1" applyFill="1" applyBorder="1"/>
    <xf numFmtId="170" fontId="0" fillId="5" borderId="8" xfId="0" applyNumberFormat="1" applyFill="1" applyBorder="1"/>
    <xf numFmtId="165" fontId="0" fillId="5" borderId="8" xfId="0" applyNumberFormat="1" applyFill="1" applyBorder="1" applyAlignment="1">
      <alignment horizontal="right"/>
    </xf>
    <xf numFmtId="2" fontId="0" fillId="5" borderId="8" xfId="0" applyNumberFormat="1" applyFill="1" applyBorder="1"/>
    <xf numFmtId="178" fontId="1" fillId="5" borderId="0" xfId="0" applyNumberFormat="1" applyFont="1" applyFill="1"/>
    <xf numFmtId="0" fontId="26" fillId="12" borderId="1" xfId="0" applyFont="1" applyFill="1" applyBorder="1"/>
    <xf numFmtId="167" fontId="0" fillId="5" borderId="0" xfId="0" applyNumberFormat="1" applyFill="1"/>
    <xf numFmtId="165" fontId="1" fillId="5" borderId="0" xfId="0" applyNumberFormat="1" applyFont="1" applyFill="1" applyAlignment="1">
      <alignment horizontal="right"/>
    </xf>
    <xf numFmtId="165" fontId="1" fillId="0" borderId="13" xfId="0" applyNumberFormat="1" applyFont="1" applyBorder="1"/>
    <xf numFmtId="176" fontId="0" fillId="0" borderId="0" xfId="0" applyNumberFormat="1"/>
    <xf numFmtId="0" fontId="1" fillId="0" borderId="52" xfId="0" applyFont="1" applyBorder="1"/>
    <xf numFmtId="0" fontId="0" fillId="0" borderId="19" xfId="0" applyBorder="1" applyAlignment="1">
      <alignment horizontal="center"/>
    </xf>
    <xf numFmtId="2" fontId="0" fillId="0" borderId="7" xfId="0" applyNumberFormat="1" applyBorder="1"/>
    <xf numFmtId="2" fontId="0" fillId="0" borderId="2" xfId="0" applyNumberFormat="1" applyBorder="1"/>
    <xf numFmtId="1" fontId="0" fillId="0" borderId="4" xfId="0" applyNumberFormat="1" applyBorder="1" applyAlignment="1">
      <alignment horizontal="center"/>
    </xf>
    <xf numFmtId="2" fontId="0" fillId="0" borderId="3" xfId="0" applyNumberFormat="1" applyBorder="1" applyAlignment="1">
      <alignment horizontal="right" vertical="top" wrapText="1"/>
    </xf>
    <xf numFmtId="2" fontId="0" fillId="0" borderId="3" xfId="0" applyNumberFormat="1" applyBorder="1" applyAlignment="1">
      <alignment horizontal="right"/>
    </xf>
    <xf numFmtId="2" fontId="0" fillId="0" borderId="3" xfId="0" applyNumberFormat="1" applyBorder="1"/>
    <xf numFmtId="170" fontId="0" fillId="0" borderId="0" xfId="0" applyNumberFormat="1" applyAlignment="1">
      <alignment horizontal="center"/>
    </xf>
    <xf numFmtId="2" fontId="0" fillId="0" borderId="5" xfId="0" applyNumberFormat="1" applyBorder="1" applyAlignment="1">
      <alignment horizontal="right"/>
    </xf>
    <xf numFmtId="1" fontId="0" fillId="0" borderId="8" xfId="0" applyNumberFormat="1" applyBorder="1" applyAlignment="1">
      <alignment horizontal="center"/>
    </xf>
    <xf numFmtId="10" fontId="0" fillId="0" borderId="8" xfId="0" applyNumberFormat="1" applyBorder="1" applyAlignment="1">
      <alignment horizontal="center"/>
    </xf>
    <xf numFmtId="10" fontId="0" fillId="0" borderId="8" xfId="0" applyNumberFormat="1" applyBorder="1"/>
    <xf numFmtId="10" fontId="0" fillId="0" borderId="6" xfId="0" applyNumberFormat="1" applyBorder="1"/>
    <xf numFmtId="2" fontId="0" fillId="0" borderId="3" xfId="0" applyNumberFormat="1" applyBorder="1" applyAlignment="1">
      <alignment horizontal="right" vertical="center" wrapText="1"/>
    </xf>
    <xf numFmtId="11" fontId="0" fillId="5" borderId="0" xfId="0" applyNumberFormat="1" applyFill="1" applyAlignment="1">
      <alignment horizontal="right"/>
    </xf>
    <xf numFmtId="164" fontId="0" fillId="5" borderId="5" xfId="0" applyNumberFormat="1" applyFill="1" applyBorder="1"/>
    <xf numFmtId="0" fontId="10" fillId="5" borderId="4" xfId="0" applyFont="1" applyFill="1" applyBorder="1" applyAlignment="1">
      <alignment horizontal="center"/>
    </xf>
    <xf numFmtId="0" fontId="0" fillId="4" borderId="76" xfId="0" applyFill="1" applyBorder="1" applyAlignment="1">
      <alignment horizontal="center"/>
    </xf>
    <xf numFmtId="177" fontId="0" fillId="0" borderId="0" xfId="0" applyNumberFormat="1" applyAlignment="1">
      <alignment horizontal="left"/>
    </xf>
    <xf numFmtId="0" fontId="8" fillId="0" borderId="0" xfId="0" applyFont="1" applyAlignment="1">
      <alignment horizontal="left" vertical="center"/>
    </xf>
    <xf numFmtId="0" fontId="8" fillId="0" borderId="0" xfId="0" applyFont="1" applyAlignment="1">
      <alignment vertical="center" wrapText="1"/>
    </xf>
    <xf numFmtId="0" fontId="9" fillId="0" borderId="18" xfId="0" applyFont="1" applyBorder="1"/>
    <xf numFmtId="167" fontId="1" fillId="5" borderId="12" xfId="0" applyNumberFormat="1" applyFont="1" applyFill="1" applyBorder="1"/>
    <xf numFmtId="167" fontId="1" fillId="5" borderId="13" xfId="0" applyNumberFormat="1" applyFont="1" applyFill="1" applyBorder="1"/>
    <xf numFmtId="168" fontId="0" fillId="5" borderId="7" xfId="0" applyNumberFormat="1" applyFill="1" applyBorder="1"/>
    <xf numFmtId="171" fontId="0" fillId="5" borderId="7" xfId="0" applyNumberFormat="1" applyFill="1" applyBorder="1"/>
    <xf numFmtId="165" fontId="1" fillId="5" borderId="7" xfId="0" applyNumberFormat="1" applyFont="1" applyFill="1" applyBorder="1" applyAlignment="1">
      <alignment horizontal="right"/>
    </xf>
    <xf numFmtId="0" fontId="4" fillId="8" borderId="38" xfId="0" applyFont="1" applyFill="1" applyBorder="1"/>
    <xf numFmtId="166" fontId="0" fillId="8" borderId="7" xfId="0" applyNumberFormat="1" applyFill="1" applyBorder="1"/>
    <xf numFmtId="0" fontId="4" fillId="12" borderId="38" xfId="0" applyFont="1" applyFill="1" applyBorder="1"/>
    <xf numFmtId="166" fontId="0" fillId="4" borderId="4" xfId="0" applyNumberFormat="1" applyFill="1" applyBorder="1"/>
    <xf numFmtId="166" fontId="0" fillId="4" borderId="6" xfId="0" applyNumberFormat="1" applyFill="1" applyBorder="1"/>
    <xf numFmtId="0" fontId="1" fillId="4" borderId="15" xfId="0" applyFont="1" applyFill="1" applyBorder="1" applyProtection="1">
      <protection locked="0"/>
    </xf>
    <xf numFmtId="171" fontId="0" fillId="5" borderId="0" xfId="0" applyNumberFormat="1" applyFill="1"/>
    <xf numFmtId="0" fontId="10" fillId="5" borderId="0" xfId="0" applyFont="1" applyFill="1" applyAlignment="1">
      <alignment horizontal="left"/>
    </xf>
    <xf numFmtId="0" fontId="0" fillId="5" borderId="0" xfId="0" applyFill="1"/>
    <xf numFmtId="2" fontId="0" fillId="5" borderId="0" xfId="0" applyNumberFormat="1" applyFill="1"/>
    <xf numFmtId="11" fontId="10" fillId="5" borderId="0" xfId="0" applyNumberFormat="1" applyFont="1" applyFill="1" applyAlignment="1">
      <alignment horizontal="right"/>
    </xf>
    <xf numFmtId="166" fontId="0" fillId="5" borderId="0" xfId="0" applyNumberFormat="1" applyFill="1"/>
    <xf numFmtId="11" fontId="0" fillId="5" borderId="0" xfId="0" applyNumberFormat="1" applyFill="1"/>
    <xf numFmtId="0" fontId="10" fillId="5" borderId="0" xfId="0" applyFont="1" applyFill="1" applyAlignment="1">
      <alignment horizontal="center"/>
    </xf>
    <xf numFmtId="165" fontId="0" fillId="5" borderId="0" xfId="0" applyNumberFormat="1" applyFill="1"/>
    <xf numFmtId="0" fontId="0" fillId="5" borderId="0" xfId="0" applyFill="1" applyAlignment="1">
      <alignment vertical="center"/>
    </xf>
    <xf numFmtId="0" fontId="30" fillId="5" borderId="0" xfId="0" applyFont="1" applyFill="1" applyAlignment="1">
      <alignment horizontal="center"/>
    </xf>
    <xf numFmtId="2" fontId="27" fillId="5" borderId="0" xfId="0" applyNumberFormat="1" applyFont="1" applyFill="1"/>
    <xf numFmtId="0" fontId="19" fillId="5" borderId="0" xfId="0" applyFont="1" applyFill="1" applyAlignment="1">
      <alignment horizontal="right"/>
    </xf>
    <xf numFmtId="0" fontId="0" fillId="5" borderId="0" xfId="0" applyFill="1" applyAlignment="1">
      <alignment horizontal="center"/>
    </xf>
    <xf numFmtId="0" fontId="0" fillId="5" borderId="0" xfId="0" applyFill="1" applyAlignment="1">
      <alignment horizontal="left"/>
    </xf>
    <xf numFmtId="0" fontId="28" fillId="0" borderId="36" xfId="0" applyFont="1" applyBorder="1" applyAlignment="1">
      <alignment vertical="center" wrapText="1"/>
    </xf>
    <xf numFmtId="0" fontId="28" fillId="0" borderId="0" xfId="0" applyFont="1" applyAlignment="1">
      <alignment vertical="center" wrapText="1"/>
    </xf>
    <xf numFmtId="2" fontId="28" fillId="0" borderId="36" xfId="0" applyNumberFormat="1" applyFont="1" applyBorder="1" applyAlignment="1">
      <alignment horizontal="left" vertical="center" wrapText="1"/>
    </xf>
    <xf numFmtId="2" fontId="28" fillId="0" borderId="0" xfId="0" applyNumberFormat="1" applyFont="1" applyAlignment="1">
      <alignment horizontal="left" vertical="center" wrapText="1"/>
    </xf>
    <xf numFmtId="0" fontId="8" fillId="4" borderId="75" xfId="0" applyFont="1" applyFill="1" applyBorder="1" applyAlignment="1">
      <alignment horizontal="center" vertical="center"/>
    </xf>
    <xf numFmtId="0" fontId="8" fillId="4" borderId="74" xfId="0" applyFont="1" applyFill="1" applyBorder="1" applyAlignment="1">
      <alignment horizontal="center" vertical="center"/>
    </xf>
    <xf numFmtId="0" fontId="39" fillId="5" borderId="16" xfId="0" applyFont="1" applyFill="1" applyBorder="1" applyAlignment="1">
      <alignment horizontal="center" vertical="center"/>
    </xf>
    <xf numFmtId="0" fontId="39" fillId="5" borderId="0" xfId="0" applyFont="1" applyFill="1" applyAlignment="1">
      <alignment horizontal="center" vertical="center"/>
    </xf>
    <xf numFmtId="0" fontId="0" fillId="5" borderId="0" xfId="0" applyFill="1" applyAlignment="1">
      <alignment horizontal="right"/>
    </xf>
    <xf numFmtId="0" fontId="1" fillId="5" borderId="44" xfId="0" applyFont="1" applyFill="1" applyBorder="1"/>
    <xf numFmtId="0" fontId="1" fillId="5" borderId="16" xfId="0" applyFont="1" applyFill="1" applyBorder="1"/>
    <xf numFmtId="0" fontId="1" fillId="5" borderId="3" xfId="0" applyFont="1" applyFill="1" applyBorder="1" applyAlignment="1">
      <alignment horizontal="right"/>
    </xf>
    <xf numFmtId="0" fontId="1" fillId="5" borderId="0" xfId="0" applyFont="1" applyFill="1" applyAlignment="1">
      <alignment horizontal="right"/>
    </xf>
    <xf numFmtId="0" fontId="0" fillId="5" borderId="3" xfId="0" applyFill="1" applyBorder="1" applyAlignment="1">
      <alignment horizontal="right"/>
    </xf>
    <xf numFmtId="0" fontId="0" fillId="5" borderId="5" xfId="0" applyFill="1" applyBorder="1" applyAlignment="1">
      <alignment horizontal="right"/>
    </xf>
    <xf numFmtId="0" fontId="0" fillId="5" borderId="8" xfId="0" applyFill="1" applyBorder="1" applyAlignment="1">
      <alignment horizontal="right"/>
    </xf>
    <xf numFmtId="0" fontId="0" fillId="5" borderId="21" xfId="0" applyFill="1" applyBorder="1" applyAlignment="1">
      <alignment horizontal="center" vertical="center"/>
    </xf>
    <xf numFmtId="1" fontId="0" fillId="5" borderId="0" xfId="0" applyNumberFormat="1" applyFill="1" applyAlignment="1">
      <alignment horizontal="left"/>
    </xf>
    <xf numFmtId="1" fontId="0" fillId="5" borderId="0" xfId="0" applyNumberFormat="1" applyFill="1"/>
    <xf numFmtId="165" fontId="1" fillId="5" borderId="0" xfId="0" applyNumberFormat="1" applyFont="1" applyFill="1"/>
    <xf numFmtId="172" fontId="1" fillId="5" borderId="10" xfId="0" applyNumberFormat="1" applyFont="1" applyFill="1" applyBorder="1" applyAlignment="1">
      <alignment horizontal="center"/>
    </xf>
    <xf numFmtId="0" fontId="0" fillId="5" borderId="48" xfId="0" applyFill="1" applyBorder="1" applyAlignment="1">
      <alignment horizontal="center"/>
    </xf>
    <xf numFmtId="0" fontId="0" fillId="5" borderId="73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2" fontId="0" fillId="5" borderId="10" xfId="0" applyNumberFormat="1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2" fontId="0" fillId="5" borderId="73" xfId="0" applyNumberFormat="1" applyFill="1" applyBorder="1" applyAlignment="1">
      <alignment horizontal="right"/>
    </xf>
    <xf numFmtId="11" fontId="0" fillId="5" borderId="10" xfId="0" applyNumberFormat="1" applyFill="1" applyBorder="1" applyAlignment="1">
      <alignment horizontal="center"/>
    </xf>
    <xf numFmtId="11" fontId="0" fillId="5" borderId="11" xfId="0" applyNumberFormat="1" applyFill="1" applyBorder="1" applyAlignment="1">
      <alignment horizontal="center"/>
    </xf>
    <xf numFmtId="0" fontId="1" fillId="0" borderId="8" xfId="0" applyFont="1" applyBorder="1" applyAlignment="1">
      <alignment horizontal="left"/>
    </xf>
    <xf numFmtId="10" fontId="0" fillId="5" borderId="5" xfId="0" applyNumberFormat="1" applyFill="1" applyBorder="1" applyAlignment="1">
      <alignment horizontal="center"/>
    </xf>
    <xf numFmtId="10" fontId="0" fillId="5" borderId="6" xfId="0" applyNumberFormat="1" applyFill="1" applyBorder="1" applyAlignment="1">
      <alignment horizontal="center"/>
    </xf>
    <xf numFmtId="2" fontId="0" fillId="5" borderId="10" xfId="0" applyNumberFormat="1" applyFill="1" applyBorder="1" applyAlignment="1">
      <alignment horizontal="center" vertical="center"/>
    </xf>
    <xf numFmtId="2" fontId="0" fillId="5" borderId="11" xfId="0" applyNumberFormat="1" applyFill="1" applyBorder="1" applyAlignment="1">
      <alignment horizontal="center" vertical="center"/>
    </xf>
    <xf numFmtId="2" fontId="0" fillId="5" borderId="9" xfId="0" applyNumberFormat="1" applyFill="1" applyBorder="1" applyAlignment="1">
      <alignment horizontal="center"/>
    </xf>
    <xf numFmtId="2" fontId="0" fillId="5" borderId="11" xfId="0" applyNumberFormat="1" applyFill="1" applyBorder="1" applyAlignment="1">
      <alignment horizontal="center"/>
    </xf>
    <xf numFmtId="165" fontId="1" fillId="5" borderId="0" xfId="0" applyNumberFormat="1" applyFont="1" applyFill="1" applyAlignment="1">
      <alignment horizontal="right"/>
    </xf>
    <xf numFmtId="0" fontId="19" fillId="5" borderId="3" xfId="0" applyFont="1" applyFill="1" applyBorder="1"/>
    <xf numFmtId="0" fontId="19" fillId="5" borderId="0" xfId="0" applyFont="1" applyFill="1"/>
    <xf numFmtId="0" fontId="19" fillId="5" borderId="19" xfId="0" applyFont="1" applyFill="1" applyBorder="1"/>
    <xf numFmtId="0" fontId="4" fillId="0" borderId="0" xfId="0" applyFont="1"/>
    <xf numFmtId="2" fontId="1" fillId="0" borderId="1" xfId="0" applyNumberFormat="1" applyFont="1" applyBorder="1" applyAlignment="1">
      <alignment vertical="top"/>
    </xf>
    <xf numFmtId="2" fontId="1" fillId="0" borderId="7" xfId="0" applyNumberFormat="1" applyFont="1" applyBorder="1" applyAlignment="1">
      <alignment vertical="top"/>
    </xf>
    <xf numFmtId="0" fontId="0" fillId="4" borderId="18" xfId="0" applyFill="1" applyBorder="1"/>
    <xf numFmtId="0" fontId="0" fillId="4" borderId="0" xfId="0" applyFill="1"/>
    <xf numFmtId="2" fontId="0" fillId="4" borderId="18" xfId="0" applyNumberFormat="1" applyFill="1" applyBorder="1" applyAlignment="1">
      <alignment horizontal="right"/>
    </xf>
    <xf numFmtId="2" fontId="0" fillId="4" borderId="4" xfId="0" applyNumberFormat="1" applyFill="1" applyBorder="1" applyAlignment="1">
      <alignment horizontal="right"/>
    </xf>
    <xf numFmtId="0" fontId="0" fillId="4" borderId="45" xfId="0" applyFill="1" applyBorder="1"/>
    <xf numFmtId="0" fontId="0" fillId="4" borderId="8" xfId="0" applyFill="1" applyBorder="1"/>
    <xf numFmtId="0" fontId="0" fillId="4" borderId="81" xfId="0" applyFill="1" applyBorder="1" applyAlignment="1">
      <alignment horizontal="left" vertical="center" indent="1"/>
    </xf>
    <xf numFmtId="0" fontId="0" fillId="4" borderId="11" xfId="0" applyFill="1" applyBorder="1" applyAlignment="1">
      <alignment horizontal="left" vertical="center" indent="1"/>
    </xf>
    <xf numFmtId="2" fontId="1" fillId="4" borderId="8" xfId="0" applyNumberFormat="1" applyFont="1" applyFill="1" applyBorder="1" applyAlignment="1">
      <alignment horizontal="left"/>
    </xf>
    <xf numFmtId="0" fontId="1" fillId="4" borderId="15" xfId="0" applyFont="1" applyFill="1" applyBorder="1"/>
    <xf numFmtId="0" fontId="1" fillId="4" borderId="16" xfId="0" applyFont="1" applyFill="1" applyBorder="1"/>
    <xf numFmtId="0" fontId="1" fillId="4" borderId="18" xfId="0" applyFont="1" applyFill="1" applyBorder="1"/>
    <xf numFmtId="0" fontId="1" fillId="4" borderId="0" xfId="0" applyFont="1" applyFill="1"/>
    <xf numFmtId="0" fontId="0" fillId="4" borderId="18" xfId="0" applyFill="1" applyBorder="1" applyAlignment="1">
      <alignment horizontal="right"/>
    </xf>
    <xf numFmtId="0" fontId="0" fillId="4" borderId="0" xfId="0" applyFill="1" applyAlignment="1">
      <alignment horizontal="right"/>
    </xf>
    <xf numFmtId="0" fontId="44" fillId="4" borderId="18" xfId="0" applyFont="1" applyFill="1" applyBorder="1" applyAlignment="1">
      <alignment horizontal="right"/>
    </xf>
    <xf numFmtId="0" fontId="44" fillId="4" borderId="0" xfId="0" applyFont="1" applyFill="1" applyAlignment="1">
      <alignment horizontal="right"/>
    </xf>
    <xf numFmtId="0" fontId="19" fillId="4" borderId="18" xfId="0" applyFont="1" applyFill="1" applyBorder="1" applyAlignment="1">
      <alignment horizontal="right"/>
    </xf>
    <xf numFmtId="0" fontId="19" fillId="4" borderId="0" xfId="0" applyFont="1" applyFill="1" applyAlignment="1">
      <alignment horizontal="right"/>
    </xf>
    <xf numFmtId="0" fontId="0" fillId="0" borderId="21" xfId="0" applyBorder="1" applyAlignment="1">
      <alignment horizontal="left"/>
    </xf>
    <xf numFmtId="2" fontId="0" fillId="5" borderId="0" xfId="0" applyNumberFormat="1" applyFill="1" applyAlignment="1">
      <alignment horizontal="center"/>
    </xf>
    <xf numFmtId="0" fontId="27" fillId="5" borderId="0" xfId="0" applyFont="1" applyFill="1"/>
    <xf numFmtId="165" fontId="1" fillId="5" borderId="3" xfId="0" applyNumberFormat="1" applyFont="1" applyFill="1" applyBorder="1" applyAlignment="1">
      <alignment horizontal="right"/>
    </xf>
    <xf numFmtId="165" fontId="1" fillId="5" borderId="4" xfId="0" applyNumberFormat="1" applyFont="1" applyFill="1" applyBorder="1" applyAlignment="1">
      <alignment horizontal="right"/>
    </xf>
    <xf numFmtId="165" fontId="1" fillId="5" borderId="5" xfId="0" applyNumberFormat="1" applyFont="1" applyFill="1" applyBorder="1" applyAlignment="1">
      <alignment horizontal="right"/>
    </xf>
    <xf numFmtId="165" fontId="1" fillId="5" borderId="8" xfId="0" applyNumberFormat="1" applyFont="1" applyFill="1" applyBorder="1" applyAlignment="1">
      <alignment horizontal="right"/>
    </xf>
    <xf numFmtId="165" fontId="1" fillId="5" borderId="6" xfId="0" applyNumberFormat="1" applyFont="1" applyFill="1" applyBorder="1" applyAlignment="1">
      <alignment horizontal="right"/>
    </xf>
    <xf numFmtId="2" fontId="19" fillId="5" borderId="0" xfId="0" applyNumberFormat="1" applyFont="1" applyFill="1" applyAlignment="1">
      <alignment horizontal="right"/>
    </xf>
    <xf numFmtId="0" fontId="30" fillId="5" borderId="1" xfId="0" applyFont="1" applyFill="1" applyBorder="1" applyAlignment="1">
      <alignment horizontal="center"/>
    </xf>
    <xf numFmtId="0" fontId="30" fillId="5" borderId="7" xfId="0" applyFont="1" applyFill="1" applyBorder="1" applyAlignment="1">
      <alignment horizontal="center"/>
    </xf>
    <xf numFmtId="0" fontId="30" fillId="5" borderId="2" xfId="0" applyFont="1" applyFill="1" applyBorder="1" applyAlignment="1">
      <alignment horizontal="center"/>
    </xf>
    <xf numFmtId="165" fontId="1" fillId="5" borderId="3" xfId="0" applyNumberFormat="1" applyFont="1" applyFill="1" applyBorder="1"/>
    <xf numFmtId="165" fontId="1" fillId="5" borderId="4" xfId="0" applyNumberFormat="1" applyFont="1" applyFill="1" applyBorder="1"/>
    <xf numFmtId="165" fontId="1" fillId="5" borderId="7" xfId="0" applyNumberFormat="1" applyFont="1" applyFill="1" applyBorder="1"/>
    <xf numFmtId="165" fontId="0" fillId="5" borderId="7" xfId="0" applyNumberFormat="1" applyFill="1" applyBorder="1"/>
    <xf numFmtId="2" fontId="0" fillId="4" borderId="60" xfId="0" applyNumberFormat="1" applyFill="1" applyBorder="1" applyAlignment="1">
      <alignment horizontal="center" vertical="center"/>
    </xf>
    <xf numFmtId="2" fontId="0" fillId="4" borderId="61" xfId="0" applyNumberFormat="1" applyFill="1" applyBorder="1" applyAlignment="1">
      <alignment horizontal="center" vertical="center"/>
    </xf>
    <xf numFmtId="2" fontId="1" fillId="4" borderId="60" xfId="0" applyNumberFormat="1" applyFont="1" applyFill="1" applyBorder="1" applyAlignment="1">
      <alignment horizontal="center" vertical="center"/>
    </xf>
    <xf numFmtId="2" fontId="1" fillId="4" borderId="61" xfId="0" applyNumberFormat="1" applyFont="1" applyFill="1" applyBorder="1" applyAlignment="1">
      <alignment horizontal="center" vertical="center"/>
    </xf>
    <xf numFmtId="0" fontId="1" fillId="4" borderId="9" xfId="0" applyFont="1" applyFill="1" applyBorder="1" applyAlignment="1">
      <alignment horizontal="left"/>
    </xf>
    <xf numFmtId="0" fontId="1" fillId="4" borderId="10" xfId="0" applyFont="1" applyFill="1" applyBorder="1" applyAlignment="1">
      <alignment horizontal="left"/>
    </xf>
    <xf numFmtId="175" fontId="1" fillId="5" borderId="0" xfId="0" applyNumberFormat="1" applyFont="1" applyFill="1" applyAlignment="1">
      <alignment horizontal="right"/>
    </xf>
    <xf numFmtId="0" fontId="41" fillId="5" borderId="0" xfId="0" applyFont="1" applyFill="1" applyAlignment="1">
      <alignment horizontal="center"/>
    </xf>
    <xf numFmtId="0" fontId="0" fillId="5" borderId="4" xfId="0" applyFill="1" applyBorder="1" applyAlignment="1">
      <alignment horizontal="center"/>
    </xf>
    <xf numFmtId="0" fontId="0" fillId="4" borderId="77" xfId="0" applyFill="1" applyBorder="1" applyAlignment="1">
      <alignment horizontal="center"/>
    </xf>
    <xf numFmtId="0" fontId="0" fillId="4" borderId="80" xfId="0" applyFill="1" applyBorder="1" applyAlignment="1">
      <alignment horizontal="center"/>
    </xf>
    <xf numFmtId="10" fontId="0" fillId="4" borderId="3" xfId="0" applyNumberFormat="1" applyFill="1" applyBorder="1" applyAlignment="1">
      <alignment horizontal="right"/>
    </xf>
    <xf numFmtId="10" fontId="0" fillId="4" borderId="33" xfId="0" applyNumberFormat="1" applyFill="1" applyBorder="1" applyAlignment="1">
      <alignment horizontal="right"/>
    </xf>
    <xf numFmtId="10" fontId="44" fillId="4" borderId="3" xfId="0" applyNumberFormat="1" applyFont="1" applyFill="1" applyBorder="1" applyAlignment="1">
      <alignment horizontal="right"/>
    </xf>
    <xf numFmtId="10" fontId="44" fillId="4" borderId="33" xfId="0" applyNumberFormat="1" applyFont="1" applyFill="1" applyBorder="1" applyAlignment="1">
      <alignment horizontal="right"/>
    </xf>
    <xf numFmtId="2" fontId="1" fillId="4" borderId="79" xfId="0" applyNumberFormat="1" applyFont="1" applyFill="1" applyBorder="1" applyAlignment="1">
      <alignment horizontal="center"/>
    </xf>
    <xf numFmtId="2" fontId="1" fillId="4" borderId="78" xfId="0" applyNumberFormat="1" applyFont="1" applyFill="1" applyBorder="1" applyAlignment="1">
      <alignment horizontal="center"/>
    </xf>
    <xf numFmtId="0" fontId="0" fillId="4" borderId="78" xfId="0" applyFill="1" applyBorder="1" applyAlignment="1">
      <alignment horizontal="center"/>
    </xf>
    <xf numFmtId="10" fontId="1" fillId="4" borderId="60" xfId="1" applyNumberFormat="1" applyFont="1" applyFill="1" applyBorder="1" applyAlignment="1">
      <alignment horizontal="center" vertical="center"/>
    </xf>
    <xf numFmtId="10" fontId="1" fillId="4" borderId="62" xfId="1" applyNumberFormat="1" applyFont="1" applyFill="1" applyBorder="1" applyAlignment="1">
      <alignment horizontal="center" vertical="center"/>
    </xf>
    <xf numFmtId="172" fontId="19" fillId="5" borderId="0" xfId="0" applyNumberFormat="1" applyFont="1" applyFill="1" applyAlignment="1">
      <alignment horizontal="right"/>
    </xf>
    <xf numFmtId="164" fontId="19" fillId="5" borderId="0" xfId="0" applyNumberFormat="1" applyFont="1" applyFill="1" applyAlignment="1">
      <alignment horizontal="right"/>
    </xf>
    <xf numFmtId="164" fontId="0" fillId="5" borderId="0" xfId="0" applyNumberFormat="1" applyFill="1" applyAlignment="1">
      <alignment horizontal="left"/>
    </xf>
    <xf numFmtId="175" fontId="0" fillId="5" borderId="0" xfId="0" applyNumberFormat="1" applyFill="1" applyAlignment="1">
      <alignment horizontal="center"/>
    </xf>
    <xf numFmtId="175" fontId="0" fillId="5" borderId="8" xfId="0" applyNumberFormat="1" applyFill="1" applyBorder="1" applyAlignment="1">
      <alignment horizontal="center"/>
    </xf>
    <xf numFmtId="0" fontId="5" fillId="0" borderId="0" xfId="0" applyFont="1"/>
    <xf numFmtId="0" fontId="28" fillId="0" borderId="36" xfId="0" applyFont="1" applyBorder="1" applyAlignment="1">
      <alignment horizontal="left" vertical="center" wrapText="1"/>
    </xf>
    <xf numFmtId="0" fontId="28" fillId="0" borderId="0" xfId="0" applyFont="1" applyAlignment="1">
      <alignment horizontal="left" vertical="center" wrapText="1"/>
    </xf>
    <xf numFmtId="0" fontId="28" fillId="0" borderId="36" xfId="0" applyFont="1" applyBorder="1" applyAlignment="1">
      <alignment horizontal="left" vertical="center"/>
    </xf>
    <xf numFmtId="0" fontId="28" fillId="0" borderId="0" xfId="0" applyFont="1" applyAlignment="1">
      <alignment horizontal="left" vertical="center"/>
    </xf>
    <xf numFmtId="0" fontId="37" fillId="0" borderId="0" xfId="0" applyFont="1" applyAlignment="1">
      <alignment horizontal="left" vertical="center" wrapText="1"/>
    </xf>
    <xf numFmtId="0" fontId="8" fillId="0" borderId="36" xfId="0" applyFont="1" applyBorder="1" applyAlignment="1">
      <alignment horizontal="left" vertical="center" wrapText="1"/>
    </xf>
    <xf numFmtId="0" fontId="8" fillId="0" borderId="0" xfId="0" applyFont="1" applyAlignment="1">
      <alignment horizontal="left" vertical="center" wrapText="1"/>
    </xf>
  </cellXfs>
  <cellStyles count="2">
    <cellStyle name="Normal" xfId="0" builtinId="0"/>
    <cellStyle name="Percent" xfId="1" builtinId="5"/>
  </cellStyles>
  <dxfs count="1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FFCC"/>
      <color rgb="FFCCCC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20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Lift Factor of Safety of I-Beam using Distortional Energy Theory</a:t>
            </a:r>
          </a:p>
        </c:rich>
      </c:tx>
      <c:layout>
        <c:manualLayout>
          <c:xMode val="edge"/>
          <c:yMode val="edge"/>
          <c:x val="0.2285973483317035"/>
          <c:y val="2.304444311379418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9288731360294938E-2"/>
          <c:y val="9.2913491774697085E-2"/>
          <c:w val="0.8528529053216416"/>
          <c:h val="0.77292667358697853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Dimensions'!$EL$14</c:f>
              <c:strCache>
                <c:ptCount val="1"/>
                <c:pt idx="0">
                  <c:v>FS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Dimensions'!$EH$15:$EH$265</c:f>
              <c:numCache>
                <c:formatCode>0.000</c:formatCode>
                <c:ptCount val="251"/>
                <c:pt idx="0">
                  <c:v>-8.6000000000000007E-2</c:v>
                </c:pt>
                <c:pt idx="1">
                  <c:v>-8.5312000000000013E-2</c:v>
                </c:pt>
                <c:pt idx="2">
                  <c:v>-8.4624000000000005E-2</c:v>
                </c:pt>
                <c:pt idx="3">
                  <c:v>-8.3936000000000011E-2</c:v>
                </c:pt>
                <c:pt idx="4">
                  <c:v>-8.3248000000000003E-2</c:v>
                </c:pt>
                <c:pt idx="5">
                  <c:v>-8.2560000000000008E-2</c:v>
                </c:pt>
                <c:pt idx="6">
                  <c:v>-8.1872E-2</c:v>
                </c:pt>
                <c:pt idx="7">
                  <c:v>-8.1184000000000006E-2</c:v>
                </c:pt>
                <c:pt idx="8">
                  <c:v>-8.0496000000000012E-2</c:v>
                </c:pt>
                <c:pt idx="9">
                  <c:v>-7.9808000000000004E-2</c:v>
                </c:pt>
                <c:pt idx="10">
                  <c:v>-7.912000000000001E-2</c:v>
                </c:pt>
                <c:pt idx="11">
                  <c:v>-7.8432000000000016E-2</c:v>
                </c:pt>
                <c:pt idx="12">
                  <c:v>-7.7744000000000008E-2</c:v>
                </c:pt>
                <c:pt idx="13">
                  <c:v>-7.7056000000000013E-2</c:v>
                </c:pt>
                <c:pt idx="14">
                  <c:v>-7.6368000000000005E-2</c:v>
                </c:pt>
                <c:pt idx="15">
                  <c:v>-7.5680000000000011E-2</c:v>
                </c:pt>
                <c:pt idx="16">
                  <c:v>-7.4992000000000003E-2</c:v>
                </c:pt>
                <c:pt idx="17">
                  <c:v>-7.4304000000000009E-2</c:v>
                </c:pt>
                <c:pt idx="18">
                  <c:v>-7.3616000000000001E-2</c:v>
                </c:pt>
                <c:pt idx="19">
                  <c:v>-7.2928000000000007E-2</c:v>
                </c:pt>
                <c:pt idx="20">
                  <c:v>-7.2239999999999999E-2</c:v>
                </c:pt>
                <c:pt idx="21">
                  <c:v>-7.1552000000000004E-2</c:v>
                </c:pt>
                <c:pt idx="22">
                  <c:v>-7.0863999999999996E-2</c:v>
                </c:pt>
                <c:pt idx="23">
                  <c:v>-7.0176000000000002E-2</c:v>
                </c:pt>
                <c:pt idx="24">
                  <c:v>-6.9488000000000008E-2</c:v>
                </c:pt>
                <c:pt idx="25">
                  <c:v>-6.8800000000000014E-2</c:v>
                </c:pt>
                <c:pt idx="26">
                  <c:v>-6.8112000000000006E-2</c:v>
                </c:pt>
                <c:pt idx="27">
                  <c:v>-6.7424000000000012E-2</c:v>
                </c:pt>
                <c:pt idx="28">
                  <c:v>-6.6736000000000004E-2</c:v>
                </c:pt>
                <c:pt idx="29">
                  <c:v>-6.6048000000000009E-2</c:v>
                </c:pt>
                <c:pt idx="30">
                  <c:v>-6.5360000000000001E-2</c:v>
                </c:pt>
                <c:pt idx="31">
                  <c:v>-6.4672000000000007E-2</c:v>
                </c:pt>
                <c:pt idx="32">
                  <c:v>-6.3983999999999999E-2</c:v>
                </c:pt>
                <c:pt idx="33">
                  <c:v>-6.3296000000000005E-2</c:v>
                </c:pt>
                <c:pt idx="34">
                  <c:v>-6.2607999999999997E-2</c:v>
                </c:pt>
                <c:pt idx="35">
                  <c:v>-6.1920000000000003E-2</c:v>
                </c:pt>
                <c:pt idx="36">
                  <c:v>-6.1232000000000002E-2</c:v>
                </c:pt>
                <c:pt idx="37">
                  <c:v>-6.0544000000000001E-2</c:v>
                </c:pt>
                <c:pt idx="38">
                  <c:v>-5.9855999999999999E-2</c:v>
                </c:pt>
                <c:pt idx="39">
                  <c:v>-5.9167999999999998E-2</c:v>
                </c:pt>
                <c:pt idx="40">
                  <c:v>-5.8480000000000011E-2</c:v>
                </c:pt>
                <c:pt idx="41">
                  <c:v>-5.779200000000001E-2</c:v>
                </c:pt>
                <c:pt idx="42">
                  <c:v>-5.7104000000000009E-2</c:v>
                </c:pt>
                <c:pt idx="43">
                  <c:v>-5.6416000000000008E-2</c:v>
                </c:pt>
                <c:pt idx="44">
                  <c:v>-5.5728000000000007E-2</c:v>
                </c:pt>
                <c:pt idx="45">
                  <c:v>-5.5040000000000006E-2</c:v>
                </c:pt>
                <c:pt idx="46">
                  <c:v>-5.4352000000000004E-2</c:v>
                </c:pt>
                <c:pt idx="47">
                  <c:v>-5.3664000000000003E-2</c:v>
                </c:pt>
                <c:pt idx="48">
                  <c:v>-5.2976000000000002E-2</c:v>
                </c:pt>
                <c:pt idx="49">
                  <c:v>-5.2288000000000001E-2</c:v>
                </c:pt>
                <c:pt idx="50">
                  <c:v>-5.16E-2</c:v>
                </c:pt>
                <c:pt idx="51">
                  <c:v>-5.0911999999999999E-2</c:v>
                </c:pt>
                <c:pt idx="52">
                  <c:v>-5.0223999999999998E-2</c:v>
                </c:pt>
                <c:pt idx="53">
                  <c:v>-4.9536000000000004E-2</c:v>
                </c:pt>
                <c:pt idx="54">
                  <c:v>-4.8848000000000003E-2</c:v>
                </c:pt>
                <c:pt idx="55">
                  <c:v>-4.8160000000000008E-2</c:v>
                </c:pt>
                <c:pt idx="56">
                  <c:v>-4.7472000000000007E-2</c:v>
                </c:pt>
                <c:pt idx="57">
                  <c:v>-4.678399999999993E-2</c:v>
                </c:pt>
                <c:pt idx="58">
                  <c:v>-4.6095999999999943E-2</c:v>
                </c:pt>
                <c:pt idx="59">
                  <c:v>-4.5407999999999941E-2</c:v>
                </c:pt>
                <c:pt idx="60">
                  <c:v>-4.471999999999994E-2</c:v>
                </c:pt>
                <c:pt idx="61">
                  <c:v>-4.4031999999999939E-2</c:v>
                </c:pt>
                <c:pt idx="62">
                  <c:v>-4.3343999999999938E-2</c:v>
                </c:pt>
                <c:pt idx="63">
                  <c:v>-4.2655999999999937E-2</c:v>
                </c:pt>
                <c:pt idx="64">
                  <c:v>-4.1967999999999936E-2</c:v>
                </c:pt>
                <c:pt idx="65">
                  <c:v>-4.1279999999999935E-2</c:v>
                </c:pt>
                <c:pt idx="66">
                  <c:v>-4.0591999999999934E-2</c:v>
                </c:pt>
                <c:pt idx="67">
                  <c:v>-3.9903999999999933E-2</c:v>
                </c:pt>
                <c:pt idx="68">
                  <c:v>-3.9215999999999931E-2</c:v>
                </c:pt>
                <c:pt idx="69">
                  <c:v>-3.852799999999993E-2</c:v>
                </c:pt>
                <c:pt idx="70">
                  <c:v>-3.7839999999999936E-2</c:v>
                </c:pt>
                <c:pt idx="71">
                  <c:v>-3.7151999999999935E-2</c:v>
                </c:pt>
                <c:pt idx="72">
                  <c:v>-3.6463999999999934E-2</c:v>
                </c:pt>
                <c:pt idx="73">
                  <c:v>-3.5775999999999933E-2</c:v>
                </c:pt>
                <c:pt idx="74">
                  <c:v>-3.5087999999999932E-2</c:v>
                </c:pt>
                <c:pt idx="75">
                  <c:v>-3.4399999999999931E-2</c:v>
                </c:pt>
                <c:pt idx="76">
                  <c:v>-3.371199999999993E-2</c:v>
                </c:pt>
                <c:pt idx="77">
                  <c:v>-3.3023999999999928E-2</c:v>
                </c:pt>
                <c:pt idx="78">
                  <c:v>-3.2335999999999934E-2</c:v>
                </c:pt>
                <c:pt idx="79">
                  <c:v>-3.1647999999999933E-2</c:v>
                </c:pt>
                <c:pt idx="80">
                  <c:v>-3.0959999999999935E-2</c:v>
                </c:pt>
                <c:pt idx="81">
                  <c:v>-3.0271999999999934E-2</c:v>
                </c:pt>
                <c:pt idx="82">
                  <c:v>-2.9583999999999933E-2</c:v>
                </c:pt>
                <c:pt idx="83">
                  <c:v>-2.8895999999999932E-2</c:v>
                </c:pt>
                <c:pt idx="84">
                  <c:v>-2.8207999999999931E-2</c:v>
                </c:pt>
                <c:pt idx="85">
                  <c:v>-2.751999999999993E-2</c:v>
                </c:pt>
                <c:pt idx="86">
                  <c:v>-2.6831999999999936E-2</c:v>
                </c:pt>
                <c:pt idx="87">
                  <c:v>-2.6143999999999935E-2</c:v>
                </c:pt>
                <c:pt idx="88">
                  <c:v>-2.5455999999999934E-2</c:v>
                </c:pt>
                <c:pt idx="89">
                  <c:v>-2.4767999999999932E-2</c:v>
                </c:pt>
                <c:pt idx="90">
                  <c:v>-2.4079999999999931E-2</c:v>
                </c:pt>
                <c:pt idx="91">
                  <c:v>-2.3391999999999934E-2</c:v>
                </c:pt>
                <c:pt idx="92">
                  <c:v>-2.2703999999999933E-2</c:v>
                </c:pt>
                <c:pt idx="93">
                  <c:v>-2.2015999999999931E-2</c:v>
                </c:pt>
                <c:pt idx="94">
                  <c:v>-2.1327999999999934E-2</c:v>
                </c:pt>
                <c:pt idx="95">
                  <c:v>-2.0639999999999933E-2</c:v>
                </c:pt>
                <c:pt idx="96">
                  <c:v>-1.9951999999999935E-2</c:v>
                </c:pt>
                <c:pt idx="97">
                  <c:v>-1.9263999999999934E-2</c:v>
                </c:pt>
                <c:pt idx="98">
                  <c:v>-1.8575999999999933E-2</c:v>
                </c:pt>
                <c:pt idx="99">
                  <c:v>-1.7887999999999935E-2</c:v>
                </c:pt>
                <c:pt idx="100">
                  <c:v>-1.7200000000000003E-2</c:v>
                </c:pt>
                <c:pt idx="101">
                  <c:v>-1.6512000000000002E-2</c:v>
                </c:pt>
                <c:pt idx="102">
                  <c:v>-1.5824000000000001E-2</c:v>
                </c:pt>
                <c:pt idx="103">
                  <c:v>-1.5136E-2</c:v>
                </c:pt>
                <c:pt idx="104">
                  <c:v>-1.4448000000000003E-2</c:v>
                </c:pt>
                <c:pt idx="105">
                  <c:v>-1.3760000000000001E-2</c:v>
                </c:pt>
                <c:pt idx="106">
                  <c:v>-1.3072E-2</c:v>
                </c:pt>
                <c:pt idx="107">
                  <c:v>-1.2384000000000001E-2</c:v>
                </c:pt>
                <c:pt idx="108">
                  <c:v>-1.1696000000000002E-2</c:v>
                </c:pt>
                <c:pt idx="109">
                  <c:v>-1.1008E-2</c:v>
                </c:pt>
                <c:pt idx="110">
                  <c:v>-1.0320000000000001E-2</c:v>
                </c:pt>
                <c:pt idx="111">
                  <c:v>-9.6320000000000017E-3</c:v>
                </c:pt>
                <c:pt idx="112">
                  <c:v>-8.9440000000000006E-3</c:v>
                </c:pt>
                <c:pt idx="113">
                  <c:v>-8.2560000000000012E-3</c:v>
                </c:pt>
                <c:pt idx="114">
                  <c:v>-7.5680000000000001E-3</c:v>
                </c:pt>
                <c:pt idx="115">
                  <c:v>-6.8800000000000007E-3</c:v>
                </c:pt>
                <c:pt idx="116">
                  <c:v>-6.1919999999999944E-3</c:v>
                </c:pt>
                <c:pt idx="117">
                  <c:v>-5.5039999999999933E-3</c:v>
                </c:pt>
                <c:pt idx="118">
                  <c:v>-4.8160000000000069E-3</c:v>
                </c:pt>
                <c:pt idx="119">
                  <c:v>-4.1280000000000067E-3</c:v>
                </c:pt>
                <c:pt idx="120">
                  <c:v>-3.4400000000000003E-3</c:v>
                </c:pt>
                <c:pt idx="121">
                  <c:v>-2.7520000000000001E-3</c:v>
                </c:pt>
                <c:pt idx="122">
                  <c:v>-2.0640000000000003E-3</c:v>
                </c:pt>
                <c:pt idx="123">
                  <c:v>-1.3760000000000001E-3</c:v>
                </c:pt>
                <c:pt idx="124">
                  <c:v>-6.8800000000000003E-4</c:v>
                </c:pt>
                <c:pt idx="125">
                  <c:v>0</c:v>
                </c:pt>
                <c:pt idx="126">
                  <c:v>6.8800000000000003E-4</c:v>
                </c:pt>
                <c:pt idx="127">
                  <c:v>1.3760000000000001E-3</c:v>
                </c:pt>
                <c:pt idx="128">
                  <c:v>2.0640000000000003E-3</c:v>
                </c:pt>
                <c:pt idx="129">
                  <c:v>2.7520000000000001E-3</c:v>
                </c:pt>
                <c:pt idx="130">
                  <c:v>3.4400000000000003E-3</c:v>
                </c:pt>
                <c:pt idx="131">
                  <c:v>4.1280000000000067E-3</c:v>
                </c:pt>
                <c:pt idx="132">
                  <c:v>4.8160000000000069E-3</c:v>
                </c:pt>
                <c:pt idx="133">
                  <c:v>5.504000000000008E-3</c:v>
                </c:pt>
                <c:pt idx="134">
                  <c:v>6.1920000000000074E-3</c:v>
                </c:pt>
                <c:pt idx="135">
                  <c:v>6.8800000000000007E-3</c:v>
                </c:pt>
                <c:pt idx="136">
                  <c:v>7.5680000000000001E-3</c:v>
                </c:pt>
                <c:pt idx="137">
                  <c:v>8.2560000000000012E-3</c:v>
                </c:pt>
                <c:pt idx="138">
                  <c:v>8.9440000000000006E-3</c:v>
                </c:pt>
                <c:pt idx="139">
                  <c:v>9.6320000000000017E-3</c:v>
                </c:pt>
                <c:pt idx="140">
                  <c:v>1.0320000000000001E-2</c:v>
                </c:pt>
                <c:pt idx="141">
                  <c:v>1.1008E-2</c:v>
                </c:pt>
                <c:pt idx="142">
                  <c:v>1.1696000000000002E-2</c:v>
                </c:pt>
                <c:pt idx="143">
                  <c:v>1.2384000000000001E-2</c:v>
                </c:pt>
                <c:pt idx="144">
                  <c:v>1.3072E-2</c:v>
                </c:pt>
                <c:pt idx="145">
                  <c:v>1.3760000000000001E-2</c:v>
                </c:pt>
                <c:pt idx="146">
                  <c:v>1.4448000000000003E-2</c:v>
                </c:pt>
                <c:pt idx="147">
                  <c:v>1.5136E-2</c:v>
                </c:pt>
                <c:pt idx="148">
                  <c:v>1.5824000000000001E-2</c:v>
                </c:pt>
                <c:pt idx="149">
                  <c:v>1.6512000000000002E-2</c:v>
                </c:pt>
                <c:pt idx="150">
                  <c:v>1.7200000000000003E-2</c:v>
                </c:pt>
                <c:pt idx="151">
                  <c:v>1.7888000000000001E-2</c:v>
                </c:pt>
                <c:pt idx="152">
                  <c:v>1.8576000000000002E-2</c:v>
                </c:pt>
                <c:pt idx="153">
                  <c:v>1.9264000000000003E-2</c:v>
                </c:pt>
                <c:pt idx="154">
                  <c:v>1.9952000000000001E-2</c:v>
                </c:pt>
                <c:pt idx="155">
                  <c:v>2.0640000000000002E-2</c:v>
                </c:pt>
                <c:pt idx="156">
                  <c:v>2.1328000000000003E-2</c:v>
                </c:pt>
                <c:pt idx="157">
                  <c:v>2.2016000000000001E-2</c:v>
                </c:pt>
                <c:pt idx="158">
                  <c:v>2.2704000000000002E-2</c:v>
                </c:pt>
                <c:pt idx="159">
                  <c:v>2.3392000000000003E-2</c:v>
                </c:pt>
                <c:pt idx="160">
                  <c:v>2.4080000000000004E-2</c:v>
                </c:pt>
                <c:pt idx="161">
                  <c:v>2.4768000000000002E-2</c:v>
                </c:pt>
                <c:pt idx="162">
                  <c:v>2.5455999999999999E-2</c:v>
                </c:pt>
                <c:pt idx="163">
                  <c:v>2.6144000000000001E-2</c:v>
                </c:pt>
                <c:pt idx="164">
                  <c:v>2.6832000000000002E-2</c:v>
                </c:pt>
                <c:pt idx="165">
                  <c:v>2.7520000000000003E-2</c:v>
                </c:pt>
                <c:pt idx="166">
                  <c:v>2.8208000000000004E-2</c:v>
                </c:pt>
                <c:pt idx="167">
                  <c:v>2.8896000000000005E-2</c:v>
                </c:pt>
                <c:pt idx="168">
                  <c:v>2.9583999999999999E-2</c:v>
                </c:pt>
                <c:pt idx="169">
                  <c:v>3.0272E-2</c:v>
                </c:pt>
                <c:pt idx="170">
                  <c:v>3.0960000000000001E-2</c:v>
                </c:pt>
                <c:pt idx="171">
                  <c:v>3.1648000000000003E-2</c:v>
                </c:pt>
                <c:pt idx="172">
                  <c:v>3.2336000000000004E-2</c:v>
                </c:pt>
                <c:pt idx="173">
                  <c:v>3.3024000000000005E-2</c:v>
                </c:pt>
                <c:pt idx="174">
                  <c:v>3.3712000000000006E-2</c:v>
                </c:pt>
                <c:pt idx="175">
                  <c:v>3.4400000000000007E-2</c:v>
                </c:pt>
                <c:pt idx="176">
                  <c:v>3.5088000000000001E-2</c:v>
                </c:pt>
                <c:pt idx="177">
                  <c:v>3.5776000000000002E-2</c:v>
                </c:pt>
                <c:pt idx="178">
                  <c:v>3.6464000000000003E-2</c:v>
                </c:pt>
                <c:pt idx="179">
                  <c:v>3.7152000000000004E-2</c:v>
                </c:pt>
                <c:pt idx="180">
                  <c:v>3.7840000000000006E-2</c:v>
                </c:pt>
                <c:pt idx="181">
                  <c:v>3.8528000000000007E-2</c:v>
                </c:pt>
                <c:pt idx="182">
                  <c:v>3.9216000000000008E-2</c:v>
                </c:pt>
                <c:pt idx="183">
                  <c:v>3.9904000000000002E-2</c:v>
                </c:pt>
                <c:pt idx="184">
                  <c:v>4.0592000000000003E-2</c:v>
                </c:pt>
                <c:pt idx="185">
                  <c:v>4.1280000000000004E-2</c:v>
                </c:pt>
                <c:pt idx="186">
                  <c:v>4.1968000000000005E-2</c:v>
                </c:pt>
                <c:pt idx="187">
                  <c:v>4.2656000000000006E-2</c:v>
                </c:pt>
                <c:pt idx="188">
                  <c:v>4.3344000000000001E-2</c:v>
                </c:pt>
                <c:pt idx="189">
                  <c:v>4.4032000000000002E-2</c:v>
                </c:pt>
                <c:pt idx="190">
                  <c:v>4.4720000000000003E-2</c:v>
                </c:pt>
                <c:pt idx="191">
                  <c:v>4.5408000000000004E-2</c:v>
                </c:pt>
                <c:pt idx="192">
                  <c:v>4.6096000000000005E-2</c:v>
                </c:pt>
                <c:pt idx="193">
                  <c:v>4.6784000000000006E-2</c:v>
                </c:pt>
                <c:pt idx="194">
                  <c:v>4.7472000000000007E-2</c:v>
                </c:pt>
                <c:pt idx="195">
                  <c:v>4.8160000000000008E-2</c:v>
                </c:pt>
                <c:pt idx="196">
                  <c:v>4.8848000000000003E-2</c:v>
                </c:pt>
                <c:pt idx="197">
                  <c:v>4.9536000000000004E-2</c:v>
                </c:pt>
                <c:pt idx="198">
                  <c:v>5.0223999999999998E-2</c:v>
                </c:pt>
                <c:pt idx="199">
                  <c:v>5.0911999999999999E-2</c:v>
                </c:pt>
                <c:pt idx="200">
                  <c:v>5.16E-2</c:v>
                </c:pt>
                <c:pt idx="201">
                  <c:v>5.2288000000000001E-2</c:v>
                </c:pt>
                <c:pt idx="202">
                  <c:v>5.2976000000000002E-2</c:v>
                </c:pt>
                <c:pt idx="203">
                  <c:v>5.3664000000000003E-2</c:v>
                </c:pt>
                <c:pt idx="204">
                  <c:v>5.4352000000000004E-2</c:v>
                </c:pt>
                <c:pt idx="205">
                  <c:v>5.5040000000000006E-2</c:v>
                </c:pt>
                <c:pt idx="206">
                  <c:v>5.5728000000000007E-2</c:v>
                </c:pt>
                <c:pt idx="207">
                  <c:v>5.6416000000000008E-2</c:v>
                </c:pt>
                <c:pt idx="208">
                  <c:v>5.7104000000000009E-2</c:v>
                </c:pt>
                <c:pt idx="209">
                  <c:v>5.779200000000001E-2</c:v>
                </c:pt>
                <c:pt idx="210">
                  <c:v>5.8480000000000011E-2</c:v>
                </c:pt>
                <c:pt idx="211">
                  <c:v>5.9167999999999998E-2</c:v>
                </c:pt>
                <c:pt idx="212">
                  <c:v>5.9855999999999999E-2</c:v>
                </c:pt>
                <c:pt idx="213">
                  <c:v>6.0544000000000001E-2</c:v>
                </c:pt>
                <c:pt idx="214">
                  <c:v>6.1232000000000002E-2</c:v>
                </c:pt>
                <c:pt idx="215">
                  <c:v>6.1920000000000003E-2</c:v>
                </c:pt>
                <c:pt idx="216">
                  <c:v>6.2607999999999997E-2</c:v>
                </c:pt>
                <c:pt idx="217">
                  <c:v>6.3296000000000005E-2</c:v>
                </c:pt>
                <c:pt idx="218">
                  <c:v>6.3983999999999999E-2</c:v>
                </c:pt>
                <c:pt idx="219">
                  <c:v>6.4672000000000007E-2</c:v>
                </c:pt>
                <c:pt idx="220">
                  <c:v>6.5360000000000001E-2</c:v>
                </c:pt>
                <c:pt idx="221">
                  <c:v>6.6048000000000009E-2</c:v>
                </c:pt>
                <c:pt idx="222">
                  <c:v>6.6736000000000004E-2</c:v>
                </c:pt>
                <c:pt idx="223">
                  <c:v>6.7424000000000012E-2</c:v>
                </c:pt>
                <c:pt idx="224">
                  <c:v>6.8112000000000006E-2</c:v>
                </c:pt>
                <c:pt idx="225">
                  <c:v>6.8800000000000014E-2</c:v>
                </c:pt>
                <c:pt idx="226">
                  <c:v>6.9488000000000008E-2</c:v>
                </c:pt>
                <c:pt idx="227">
                  <c:v>7.0176000000000002E-2</c:v>
                </c:pt>
                <c:pt idx="228">
                  <c:v>7.0863999999999996E-2</c:v>
                </c:pt>
                <c:pt idx="229">
                  <c:v>7.1552000000000004E-2</c:v>
                </c:pt>
                <c:pt idx="230">
                  <c:v>7.2239999999999999E-2</c:v>
                </c:pt>
                <c:pt idx="231">
                  <c:v>7.2928000000000007E-2</c:v>
                </c:pt>
                <c:pt idx="232">
                  <c:v>7.3616000000000001E-2</c:v>
                </c:pt>
                <c:pt idx="233">
                  <c:v>7.4304000000000009E-2</c:v>
                </c:pt>
                <c:pt idx="234">
                  <c:v>7.4992000000000003E-2</c:v>
                </c:pt>
                <c:pt idx="235">
                  <c:v>7.5680000000000011E-2</c:v>
                </c:pt>
                <c:pt idx="236">
                  <c:v>7.6368000000000005E-2</c:v>
                </c:pt>
                <c:pt idx="237">
                  <c:v>7.7056000000000013E-2</c:v>
                </c:pt>
                <c:pt idx="238">
                  <c:v>7.7744000000000008E-2</c:v>
                </c:pt>
                <c:pt idx="239">
                  <c:v>7.8432000000000016E-2</c:v>
                </c:pt>
                <c:pt idx="240">
                  <c:v>7.912000000000001E-2</c:v>
                </c:pt>
                <c:pt idx="241">
                  <c:v>7.9808000000000004E-2</c:v>
                </c:pt>
                <c:pt idx="242">
                  <c:v>8.0496000000000012E-2</c:v>
                </c:pt>
                <c:pt idx="243">
                  <c:v>8.1184000000000006E-2</c:v>
                </c:pt>
                <c:pt idx="244">
                  <c:v>8.1872E-2</c:v>
                </c:pt>
                <c:pt idx="245">
                  <c:v>8.2560000000000008E-2</c:v>
                </c:pt>
                <c:pt idx="246">
                  <c:v>8.3248000000000003E-2</c:v>
                </c:pt>
                <c:pt idx="247">
                  <c:v>8.3936000000000011E-2</c:v>
                </c:pt>
                <c:pt idx="248">
                  <c:v>8.4624000000000005E-2</c:v>
                </c:pt>
                <c:pt idx="249">
                  <c:v>8.5312000000000013E-2</c:v>
                </c:pt>
                <c:pt idx="250">
                  <c:v>8.6000000000000007E-2</c:v>
                </c:pt>
              </c:numCache>
            </c:numRef>
          </c:cat>
          <c:val>
            <c:numRef>
              <c:f>'P.2 Beam Dimensions'!$EL$15:$EL$265</c:f>
              <c:numCache>
                <c:formatCode>0.00</c:formatCode>
                <c:ptCount val="251"/>
                <c:pt idx="0">
                  <c:v>1.2755371171724506</c:v>
                </c:pt>
                <c:pt idx="1">
                  <c:v>1.2858236702818544</c:v>
                </c:pt>
                <c:pt idx="2">
                  <c:v>1.2962774106513781</c:v>
                </c:pt>
                <c:pt idx="3">
                  <c:v>1.3069024493170127</c:v>
                </c:pt>
                <c:pt idx="4">
                  <c:v>1.3177030332125244</c:v>
                </c:pt>
                <c:pt idx="5">
                  <c:v>1.3286835508316786</c:v>
                </c:pt>
                <c:pt idx="6">
                  <c:v>1.3398485381759497</c:v>
                </c:pt>
                <c:pt idx="7">
                  <c:v>1.3512026850046341</c:v>
                </c:pt>
                <c:pt idx="8">
                  <c:v>1.3627508414054881</c:v>
                </c:pt>
                <c:pt idx="9">
                  <c:v>1.3738176188823579</c:v>
                </c:pt>
                <c:pt idx="10">
                  <c:v>1.3857415962183759</c:v>
                </c:pt>
                <c:pt idx="11">
                  <c:v>1.3978740986216383</c:v>
                </c:pt>
                <c:pt idx="12">
                  <c:v>1.410220638939621</c:v>
                </c:pt>
                <c:pt idx="13">
                  <c:v>1.4227869258602432</c:v>
                </c:pt>
                <c:pt idx="14">
                  <c:v>1.4355788726763685</c:v>
                </c:pt>
                <c:pt idx="15">
                  <c:v>1.4486026065246982</c:v>
                </c:pt>
                <c:pt idx="16">
                  <c:v>1.4618644781292529</c:v>
                </c:pt>
                <c:pt idx="17">
                  <c:v>1.4753710720818509</c:v>
                </c:pt>
                <c:pt idx="18">
                  <c:v>1.4891292176943869</c:v>
                </c:pt>
                <c:pt idx="19">
                  <c:v>1.5031460004603177</c:v>
                </c:pt>
                <c:pt idx="20">
                  <c:v>1.5174287741655774</c:v>
                </c:pt>
                <c:pt idx="21">
                  <c:v>1.5319851736922006</c:v>
                </c:pt>
                <c:pt idx="22">
                  <c:v>1.5468231285612795</c:v>
                </c:pt>
                <c:pt idx="23">
                  <c:v>1.5619508772654489</c:v>
                </c:pt>
                <c:pt idx="24">
                  <c:v>1.5773769824450805</c:v>
                </c:pt>
                <c:pt idx="25">
                  <c:v>1.593110346966599</c:v>
                </c:pt>
                <c:pt idx="26">
                  <c:v>1.6091602309660329</c:v>
                </c:pt>
                <c:pt idx="27">
                  <c:v>1.6255362699259761</c:v>
                </c:pt>
                <c:pt idx="28">
                  <c:v>1.6422484938597091</c:v>
                </c:pt>
                <c:pt idx="29">
                  <c:v>1.6593073476822706</c:v>
                </c:pt>
                <c:pt idx="30">
                  <c:v>1.6767237128549335</c:v>
                </c:pt>
                <c:pt idx="31">
                  <c:v>1.6945089303967553</c:v>
                </c:pt>
                <c:pt idx="32">
                  <c:v>1.7126748253648747</c:v>
                </c:pt>
                <c:pt idx="33">
                  <c:v>1.7312337329138765</c:v>
                </c:pt>
                <c:pt idx="34">
                  <c:v>1.7501985260541859</c:v>
                </c:pt>
                <c:pt idx="35">
                  <c:v>1.7695826452398713</c:v>
                </c:pt>
                <c:pt idx="36">
                  <c:v>1.7894001299278648</c:v>
                </c:pt>
                <c:pt idx="37">
                  <c:v>1.8096656522632533</c:v>
                </c:pt>
                <c:pt idx="38">
                  <c:v>1.8303945530593377</c:v>
                </c:pt>
                <c:pt idx="39">
                  <c:v>1.8516028802565672</c:v>
                </c:pt>
                <c:pt idx="40">
                  <c:v>1.8733074300615264</c:v>
                </c:pt>
                <c:pt idx="41">
                  <c:v>1.8955257909859637</c:v>
                </c:pt>
                <c:pt idx="42">
                  <c:v>1.9182763910267087</c:v>
                </c:pt>
                <c:pt idx="43">
                  <c:v>1.9415785482504055</c:v>
                </c:pt>
                <c:pt idx="44">
                  <c:v>1.9654525250725752</c:v>
                </c:pt>
                <c:pt idx="45">
                  <c:v>1.9899195865489494</c:v>
                </c:pt>
                <c:pt idx="46">
                  <c:v>2.0150020630285916</c:v>
                </c:pt>
                <c:pt idx="47">
                  <c:v>2.0407234175534823</c:v>
                </c:pt>
                <c:pt idx="48">
                  <c:v>2.0671083184284069</c:v>
                </c:pt>
                <c:pt idx="49">
                  <c:v>2.0941827174286884</c:v>
                </c:pt>
                <c:pt idx="50">
                  <c:v>2.1219739341621189</c:v>
                </c:pt>
                <c:pt idx="51">
                  <c:v>2.1505107471560891</c:v>
                </c:pt>
                <c:pt idx="52">
                  <c:v>2.1798234923020576</c:v>
                </c:pt>
                <c:pt idx="53">
                  <c:v>2.2099441693581752</c:v>
                </c:pt>
                <c:pt idx="54">
                  <c:v>2.2409065572879747</c:v>
                </c:pt>
                <c:pt idx="55">
                  <c:v>2.2727463392998017</c:v>
                </c:pt>
                <c:pt idx="56">
                  <c:v>2.3055012385494109</c:v>
                </c:pt>
                <c:pt idx="57">
                  <c:v>2.3392111655785222</c:v>
                </c:pt>
                <c:pt idx="58">
                  <c:v>2.3739183786867804</c:v>
                </c:pt>
                <c:pt idx="59">
                  <c:v>2.409667658575894</c:v>
                </c:pt>
                <c:pt idx="60">
                  <c:v>2.4465064987647391</c:v>
                </c:pt>
                <c:pt idx="61">
                  <c:v>2.4844853134562861</c:v>
                </c:pt>
                <c:pt idx="62">
                  <c:v>2.5236576647442441</c:v>
                </c:pt>
                <c:pt idx="63">
                  <c:v>2.5640805112834393</c:v>
                </c:pt>
                <c:pt idx="64">
                  <c:v>2.6058144808176684</c:v>
                </c:pt>
                <c:pt idx="65">
                  <c:v>2.6489241692674739</c:v>
                </c:pt>
                <c:pt idx="66">
                  <c:v>2.6934784694342766</c:v>
                </c:pt>
                <c:pt idx="67">
                  <c:v>2.7395509327841214</c:v>
                </c:pt>
                <c:pt idx="68">
                  <c:v>2.7872201682426634</c:v>
                </c:pt>
                <c:pt idx="69">
                  <c:v>2.8365702824735912</c:v>
                </c:pt>
                <c:pt idx="70">
                  <c:v>2.8876913667377604</c:v>
                </c:pt>
                <c:pt idx="71">
                  <c:v>2.9406800361549585</c:v>
                </c:pt>
                <c:pt idx="72">
                  <c:v>2.995640028032025</c:v>
                </c:pt>
                <c:pt idx="73">
                  <c:v>3.0526828669015433</c:v>
                </c:pt>
                <c:pt idx="74">
                  <c:v>3.1119286050599744</c:v>
                </c:pt>
                <c:pt idx="75">
                  <c:v>3.1735066487339538</c:v>
                </c:pt>
                <c:pt idx="76">
                  <c:v>3.2375566815757924</c:v>
                </c:pt>
                <c:pt idx="77">
                  <c:v>3.3042296990395292</c:v>
                </c:pt>
                <c:pt idx="78">
                  <c:v>3.3736891693720907</c:v>
                </c:pt>
                <c:pt idx="79">
                  <c:v>3.4461123395378612</c:v>
                </c:pt>
                <c:pt idx="80">
                  <c:v>3.5216917074614575</c:v>
                </c:pt>
                <c:pt idx="81">
                  <c:v>3.6006366856242602</c:v>
                </c:pt>
                <c:pt idx="82">
                  <c:v>3.6831754854100165</c:v>
                </c:pt>
                <c:pt idx="83">
                  <c:v>3.7695572568183646</c:v>
                </c:pt>
                <c:pt idx="84">
                  <c:v>3.8600545244440618</c:v>
                </c:pt>
                <c:pt idx="85">
                  <c:v>3.9549659681934002</c:v>
                </c:pt>
                <c:pt idx="86">
                  <c:v>4.0546196063766233</c:v>
                </c:pt>
                <c:pt idx="87">
                  <c:v>4.1593764499517114</c:v>
                </c:pt>
                <c:pt idx="88">
                  <c:v>4.2696347102736425</c:v>
                </c:pt>
                <c:pt idx="89">
                  <c:v>4.3858346593227342</c:v>
                </c:pt>
                <c:pt idx="90">
                  <c:v>4.5084642618054529</c:v>
                </c:pt>
                <c:pt idx="91">
                  <c:v>4.638065723709639</c:v>
                </c:pt>
                <c:pt idx="92">
                  <c:v>4.7752431330912666</c:v>
                </c:pt>
                <c:pt idx="93">
                  <c:v>4.9206714076610654</c:v>
                </c:pt>
                <c:pt idx="94">
                  <c:v>5.0751068121718319</c:v>
                </c:pt>
                <c:pt idx="95">
                  <c:v>5.2393993693221121</c:v>
                </c:pt>
                <c:pt idx="96">
                  <c:v>5.4145075643056586</c:v>
                </c:pt>
                <c:pt idx="97">
                  <c:v>5.6015158396754607</c:v>
                </c:pt>
                <c:pt idx="98">
                  <c:v>5.8016554995927958</c:v>
                </c:pt>
                <c:pt idx="99">
                  <c:v>6.0163297982193233</c:v>
                </c:pt>
                <c:pt idx="100">
                  <c:v>6.2471441855511616</c:v>
                </c:pt>
                <c:pt idx="101">
                  <c:v>6.4959429376232452</c:v>
                </c:pt>
                <c:pt idx="102">
                  <c:v>6.7648537221547631</c:v>
                </c:pt>
                <c:pt idx="103">
                  <c:v>7.056342064340237</c:v>
                </c:pt>
                <c:pt idx="104">
                  <c:v>7.3732782029449053</c:v>
                </c:pt>
                <c:pt idx="105">
                  <c:v>7.7190194882323757</c:v>
                </c:pt>
                <c:pt idx="106">
                  <c:v>8.0975122915891404</c:v>
                </c:pt>
                <c:pt idx="107">
                  <c:v>8.5134183782874011</c:v>
                </c:pt>
                <c:pt idx="108">
                  <c:v>8.9722718046781775</c:v>
                </c:pt>
                <c:pt idx="109">
                  <c:v>9.4806735058437113</c:v>
                </c:pt>
                <c:pt idx="110">
                  <c:v>10.046531486560257</c:v>
                </c:pt>
                <c:pt idx="111">
                  <c:v>10.679354091968172</c:v>
                </c:pt>
                <c:pt idx="112">
                  <c:v>11.390600390447982</c:v>
                </c:pt>
                <c:pt idx="113">
                  <c:v>12.19408133901201</c:v>
                </c:pt>
                <c:pt idx="114">
                  <c:v>13.106379895222448</c:v>
                </c:pt>
                <c:pt idx="115">
                  <c:v>14.147200571908947</c:v>
                </c:pt>
                <c:pt idx="116">
                  <c:v>15.339434673515282</c:v>
                </c:pt>
                <c:pt idx="117">
                  <c:v>16.708469713672269</c:v>
                </c:pt>
                <c:pt idx="118">
                  <c:v>18.279760948762551</c:v>
                </c:pt>
                <c:pt idx="119">
                  <c:v>20.072747908573302</c:v>
                </c:pt>
                <c:pt idx="120">
                  <c:v>22.087754311528506</c:v>
                </c:pt>
                <c:pt idx="121">
                  <c:v>24.281225405166527</c:v>
                </c:pt>
                <c:pt idx="122">
                  <c:v>26.526928197706692</c:v>
                </c:pt>
                <c:pt idx="123">
                  <c:v>28.575405716016661</c:v>
                </c:pt>
                <c:pt idx="124">
                  <c:v>30.058483415782234</c:v>
                </c:pt>
                <c:pt idx="125">
                  <c:v>30.606632358700033</c:v>
                </c:pt>
                <c:pt idx="126">
                  <c:v>30.058483415782234</c:v>
                </c:pt>
                <c:pt idx="127">
                  <c:v>28.575405716016657</c:v>
                </c:pt>
                <c:pt idx="128">
                  <c:v>26.526928197706692</c:v>
                </c:pt>
                <c:pt idx="129">
                  <c:v>24.281225405166527</c:v>
                </c:pt>
                <c:pt idx="130">
                  <c:v>22.087754311528506</c:v>
                </c:pt>
                <c:pt idx="131">
                  <c:v>20.072747908573302</c:v>
                </c:pt>
                <c:pt idx="132">
                  <c:v>18.279760948762551</c:v>
                </c:pt>
                <c:pt idx="133">
                  <c:v>16.70846971367224</c:v>
                </c:pt>
                <c:pt idx="134">
                  <c:v>15.339434673515257</c:v>
                </c:pt>
                <c:pt idx="135">
                  <c:v>14.147200571908947</c:v>
                </c:pt>
                <c:pt idx="136">
                  <c:v>13.106379895222448</c:v>
                </c:pt>
                <c:pt idx="137">
                  <c:v>12.19408133901201</c:v>
                </c:pt>
                <c:pt idx="138">
                  <c:v>11.390600390447981</c:v>
                </c:pt>
                <c:pt idx="139">
                  <c:v>10.679354091968172</c:v>
                </c:pt>
                <c:pt idx="140">
                  <c:v>10.046531486560257</c:v>
                </c:pt>
                <c:pt idx="141">
                  <c:v>9.4806735058437095</c:v>
                </c:pt>
                <c:pt idx="142">
                  <c:v>8.9722718046781775</c:v>
                </c:pt>
                <c:pt idx="143">
                  <c:v>8.5134183782874011</c:v>
                </c:pt>
                <c:pt idx="144">
                  <c:v>8.0975122915891404</c:v>
                </c:pt>
                <c:pt idx="145">
                  <c:v>7.7190194882323757</c:v>
                </c:pt>
                <c:pt idx="146">
                  <c:v>7.3732782029449053</c:v>
                </c:pt>
                <c:pt idx="147">
                  <c:v>7.056342064340237</c:v>
                </c:pt>
                <c:pt idx="148">
                  <c:v>6.7648537221547631</c:v>
                </c:pt>
                <c:pt idx="149">
                  <c:v>6.4959429376232443</c:v>
                </c:pt>
                <c:pt idx="150">
                  <c:v>6.2471441855511625</c:v>
                </c:pt>
                <c:pt idx="151">
                  <c:v>6.0163297982193029</c:v>
                </c:pt>
                <c:pt idx="152">
                  <c:v>5.8016554995927745</c:v>
                </c:pt>
                <c:pt idx="153">
                  <c:v>5.6015158396754403</c:v>
                </c:pt>
                <c:pt idx="154">
                  <c:v>5.4145075643056417</c:v>
                </c:pt>
                <c:pt idx="155">
                  <c:v>5.2393993693220944</c:v>
                </c:pt>
                <c:pt idx="156">
                  <c:v>5.0751068121718159</c:v>
                </c:pt>
                <c:pt idx="157">
                  <c:v>4.9206714076610512</c:v>
                </c:pt>
                <c:pt idx="158">
                  <c:v>4.7752431330912533</c:v>
                </c:pt>
                <c:pt idx="159">
                  <c:v>4.6380657237096257</c:v>
                </c:pt>
                <c:pt idx="160">
                  <c:v>4.5084642618054405</c:v>
                </c:pt>
                <c:pt idx="161">
                  <c:v>4.3858346593227209</c:v>
                </c:pt>
                <c:pt idx="162">
                  <c:v>4.2696347102736318</c:v>
                </c:pt>
                <c:pt idx="163">
                  <c:v>4.1593764499517016</c:v>
                </c:pt>
                <c:pt idx="164">
                  <c:v>4.0546196063766144</c:v>
                </c:pt>
                <c:pt idx="165">
                  <c:v>3.9549659681933909</c:v>
                </c:pt>
                <c:pt idx="166">
                  <c:v>3.8600545244440521</c:v>
                </c:pt>
                <c:pt idx="167">
                  <c:v>3.7695572568183549</c:v>
                </c:pt>
                <c:pt idx="168">
                  <c:v>3.6831754854100085</c:v>
                </c:pt>
                <c:pt idx="169">
                  <c:v>3.6006366856242531</c:v>
                </c:pt>
                <c:pt idx="170">
                  <c:v>3.5216917074614504</c:v>
                </c:pt>
                <c:pt idx="171">
                  <c:v>3.4461123395378541</c:v>
                </c:pt>
                <c:pt idx="172">
                  <c:v>3.3736891693720827</c:v>
                </c:pt>
                <c:pt idx="173">
                  <c:v>3.3042296990395217</c:v>
                </c:pt>
                <c:pt idx="174">
                  <c:v>3.2375566815757857</c:v>
                </c:pt>
                <c:pt idx="175">
                  <c:v>3.1735066487339467</c:v>
                </c:pt>
                <c:pt idx="176">
                  <c:v>3.1119286050599682</c:v>
                </c:pt>
                <c:pt idx="177">
                  <c:v>3.0526828669015367</c:v>
                </c:pt>
                <c:pt idx="178">
                  <c:v>2.9956400280320192</c:v>
                </c:pt>
                <c:pt idx="179">
                  <c:v>2.9406800361549532</c:v>
                </c:pt>
                <c:pt idx="180">
                  <c:v>2.8876913667377559</c:v>
                </c:pt>
                <c:pt idx="181">
                  <c:v>2.8365702824735863</c:v>
                </c:pt>
                <c:pt idx="182">
                  <c:v>2.7872201682426585</c:v>
                </c:pt>
                <c:pt idx="183">
                  <c:v>2.739550932784117</c:v>
                </c:pt>
                <c:pt idx="184">
                  <c:v>2.6934784694342717</c:v>
                </c:pt>
                <c:pt idx="185">
                  <c:v>2.6489241692674694</c:v>
                </c:pt>
                <c:pt idx="186">
                  <c:v>2.6058144808176653</c:v>
                </c:pt>
                <c:pt idx="187">
                  <c:v>2.5640805112834353</c:v>
                </c:pt>
                <c:pt idx="188">
                  <c:v>2.5236576647442401</c:v>
                </c:pt>
                <c:pt idx="189">
                  <c:v>2.4844853134562834</c:v>
                </c:pt>
                <c:pt idx="190">
                  <c:v>2.4465064987647356</c:v>
                </c:pt>
                <c:pt idx="191">
                  <c:v>2.4096676585758909</c:v>
                </c:pt>
                <c:pt idx="192">
                  <c:v>2.3739183786867759</c:v>
                </c:pt>
                <c:pt idx="193">
                  <c:v>2.3392111655785186</c:v>
                </c:pt>
                <c:pt idx="194">
                  <c:v>2.3055012385494109</c:v>
                </c:pt>
                <c:pt idx="195">
                  <c:v>2.2727463392998017</c:v>
                </c:pt>
                <c:pt idx="196">
                  <c:v>2.2409065572879747</c:v>
                </c:pt>
                <c:pt idx="197">
                  <c:v>2.2099441693581752</c:v>
                </c:pt>
                <c:pt idx="198">
                  <c:v>2.1798234923020576</c:v>
                </c:pt>
                <c:pt idx="199">
                  <c:v>2.1505107471560891</c:v>
                </c:pt>
                <c:pt idx="200">
                  <c:v>2.1219739341621189</c:v>
                </c:pt>
                <c:pt idx="201">
                  <c:v>2.0941827174286884</c:v>
                </c:pt>
                <c:pt idx="202">
                  <c:v>2.0671083184284069</c:v>
                </c:pt>
                <c:pt idx="203">
                  <c:v>2.0407234175534819</c:v>
                </c:pt>
                <c:pt idx="204">
                  <c:v>2.0150020630285916</c:v>
                </c:pt>
                <c:pt idx="205">
                  <c:v>1.9899195865489496</c:v>
                </c:pt>
                <c:pt idx="206">
                  <c:v>1.9654525250725752</c:v>
                </c:pt>
                <c:pt idx="207">
                  <c:v>1.9415785482504055</c:v>
                </c:pt>
                <c:pt idx="208">
                  <c:v>1.9182763910267087</c:v>
                </c:pt>
                <c:pt idx="209">
                  <c:v>1.8955257909859635</c:v>
                </c:pt>
                <c:pt idx="210">
                  <c:v>1.8733074300615264</c:v>
                </c:pt>
                <c:pt idx="211">
                  <c:v>1.8516028802565672</c:v>
                </c:pt>
                <c:pt idx="212">
                  <c:v>1.8303945530593377</c:v>
                </c:pt>
                <c:pt idx="213">
                  <c:v>1.8096656522632533</c:v>
                </c:pt>
                <c:pt idx="214">
                  <c:v>1.789400129927865</c:v>
                </c:pt>
                <c:pt idx="215">
                  <c:v>1.7695826452398713</c:v>
                </c:pt>
                <c:pt idx="216">
                  <c:v>1.7501985260541857</c:v>
                </c:pt>
                <c:pt idx="217">
                  <c:v>1.7312337329138765</c:v>
                </c:pt>
                <c:pt idx="218">
                  <c:v>1.7126748253648747</c:v>
                </c:pt>
                <c:pt idx="219">
                  <c:v>1.6945089303967553</c:v>
                </c:pt>
                <c:pt idx="220">
                  <c:v>1.6767237128549335</c:v>
                </c:pt>
                <c:pt idx="221">
                  <c:v>1.6593073476822706</c:v>
                </c:pt>
                <c:pt idx="222">
                  <c:v>1.6422484938597091</c:v>
                </c:pt>
                <c:pt idx="223">
                  <c:v>1.6255362699259761</c:v>
                </c:pt>
                <c:pt idx="224">
                  <c:v>1.6091602309660329</c:v>
                </c:pt>
                <c:pt idx="225">
                  <c:v>1.593110346966599</c:v>
                </c:pt>
                <c:pt idx="226">
                  <c:v>1.5773769824450805</c:v>
                </c:pt>
                <c:pt idx="227">
                  <c:v>1.5619508772654489</c:v>
                </c:pt>
                <c:pt idx="228">
                  <c:v>1.5468231285612795</c:v>
                </c:pt>
                <c:pt idx="229">
                  <c:v>1.5319851736922006</c:v>
                </c:pt>
                <c:pt idx="230">
                  <c:v>1.5174287741655774</c:v>
                </c:pt>
                <c:pt idx="231">
                  <c:v>1.5031460004603177</c:v>
                </c:pt>
                <c:pt idx="232">
                  <c:v>1.4891292176943869</c:v>
                </c:pt>
                <c:pt idx="233">
                  <c:v>1.4753710720818509</c:v>
                </c:pt>
                <c:pt idx="234">
                  <c:v>1.4618644781292529</c:v>
                </c:pt>
                <c:pt idx="235">
                  <c:v>1.4486026065246982</c:v>
                </c:pt>
                <c:pt idx="236">
                  <c:v>1.4355788726763685</c:v>
                </c:pt>
                <c:pt idx="237">
                  <c:v>1.4227869258602428</c:v>
                </c:pt>
                <c:pt idx="238">
                  <c:v>1.410220638939621</c:v>
                </c:pt>
                <c:pt idx="239">
                  <c:v>1.3978740986216383</c:v>
                </c:pt>
                <c:pt idx="240">
                  <c:v>1.3857415962183759</c:v>
                </c:pt>
                <c:pt idx="241">
                  <c:v>1.3738176188823579</c:v>
                </c:pt>
                <c:pt idx="242">
                  <c:v>1.3627508414054881</c:v>
                </c:pt>
                <c:pt idx="243">
                  <c:v>1.3512026850046341</c:v>
                </c:pt>
                <c:pt idx="244">
                  <c:v>1.3398485381759495</c:v>
                </c:pt>
                <c:pt idx="245">
                  <c:v>1.3286835508316788</c:v>
                </c:pt>
                <c:pt idx="246">
                  <c:v>1.3177030332125244</c:v>
                </c:pt>
                <c:pt idx="247">
                  <c:v>1.3069024493170127</c:v>
                </c:pt>
                <c:pt idx="248">
                  <c:v>1.2962774106513781</c:v>
                </c:pt>
                <c:pt idx="249">
                  <c:v>1.2858236702818544</c:v>
                </c:pt>
                <c:pt idx="250">
                  <c:v>1.2755371171724506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B82-4170-9720-D2C7A3FE58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2816912"/>
        <c:axId val="822818832"/>
      </c:lineChart>
      <c:catAx>
        <c:axId val="82281691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y Distance From Centroid [m]</a:t>
                </a:r>
              </a:p>
            </c:rich>
          </c:tx>
          <c:layout>
            <c:manualLayout>
              <c:xMode val="edge"/>
              <c:yMode val="edge"/>
              <c:x val="0.42467503239582061"/>
              <c:y val="0.9324059216343921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eaVert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2818832"/>
        <c:crosses val="autoZero"/>
        <c:auto val="1"/>
        <c:lblAlgn val="ctr"/>
        <c:lblOffset val="100"/>
        <c:noMultiLvlLbl val="0"/>
      </c:catAx>
      <c:valAx>
        <c:axId val="822818832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Factor of Saftey</a:t>
                </a:r>
              </a:p>
            </c:rich>
          </c:tx>
          <c:layout>
            <c:manualLayout>
              <c:xMode val="edge"/>
              <c:yMode val="edge"/>
              <c:x val="1.7896144711772709E-2"/>
              <c:y val="0.3754640468303282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28169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20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Drag Maximum Distorional Energy Along the Cross Section</a:t>
            </a:r>
            <a:endParaRPr lang="en-US" sz="20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</a:endParaRPr>
          </a:p>
        </c:rich>
      </c:tx>
      <c:layout>
        <c:manualLayout>
          <c:xMode val="edge"/>
          <c:yMode val="edge"/>
          <c:x val="0.23033251712164354"/>
          <c:y val="2.847124650704136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931144629372574"/>
          <c:y val="0.10653940442934881"/>
          <c:w val="0.85055072961354616"/>
          <c:h val="0.72354075894329684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Dimensions'!$ES$14</c:f>
              <c:strCache>
                <c:ptCount val="1"/>
                <c:pt idx="0">
                  <c:v>σy2 [MPa]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Dimensions'!$ER$15:$ER$115</c:f>
              <c:numCache>
                <c:formatCode>0.000</c:formatCode>
                <c:ptCount val="101"/>
                <c:pt idx="0">
                  <c:v>-4.9000000000000002E-2</c:v>
                </c:pt>
                <c:pt idx="1">
                  <c:v>-4.802E-2</c:v>
                </c:pt>
                <c:pt idx="2">
                  <c:v>-4.7039999999999998E-2</c:v>
                </c:pt>
                <c:pt idx="3">
                  <c:v>-4.6059999999999997E-2</c:v>
                </c:pt>
                <c:pt idx="4">
                  <c:v>-4.5079999999999995E-2</c:v>
                </c:pt>
                <c:pt idx="5">
                  <c:v>-4.41E-2</c:v>
                </c:pt>
                <c:pt idx="6">
                  <c:v>-4.3119999999999999E-2</c:v>
                </c:pt>
                <c:pt idx="7">
                  <c:v>-4.2139999999999997E-2</c:v>
                </c:pt>
                <c:pt idx="8">
                  <c:v>-4.1160000000000002E-2</c:v>
                </c:pt>
                <c:pt idx="9">
                  <c:v>-4.018E-2</c:v>
                </c:pt>
                <c:pt idx="10">
                  <c:v>-3.9199999999999999E-2</c:v>
                </c:pt>
                <c:pt idx="11">
                  <c:v>-3.8219999999999997E-2</c:v>
                </c:pt>
                <c:pt idx="12">
                  <c:v>-3.7239999999999995E-2</c:v>
                </c:pt>
                <c:pt idx="13">
                  <c:v>-3.6260000000000001E-2</c:v>
                </c:pt>
                <c:pt idx="14">
                  <c:v>-3.5279999999999999E-2</c:v>
                </c:pt>
                <c:pt idx="15">
                  <c:v>-3.4300000000000004E-2</c:v>
                </c:pt>
                <c:pt idx="16">
                  <c:v>-3.3320000000000002E-2</c:v>
                </c:pt>
                <c:pt idx="17">
                  <c:v>-3.2340000000000001E-2</c:v>
                </c:pt>
                <c:pt idx="18">
                  <c:v>-3.1359999999999999E-2</c:v>
                </c:pt>
                <c:pt idx="19">
                  <c:v>-3.0380000000000001E-2</c:v>
                </c:pt>
                <c:pt idx="20">
                  <c:v>-2.9399999999999999E-2</c:v>
                </c:pt>
                <c:pt idx="21">
                  <c:v>-2.8420000000000001E-2</c:v>
                </c:pt>
                <c:pt idx="22">
                  <c:v>-2.7439999999999999E-2</c:v>
                </c:pt>
                <c:pt idx="23">
                  <c:v>-2.6460000000000001E-2</c:v>
                </c:pt>
                <c:pt idx="24">
                  <c:v>-2.5479999999999999E-2</c:v>
                </c:pt>
                <c:pt idx="25">
                  <c:v>-2.4500000000000001E-2</c:v>
                </c:pt>
                <c:pt idx="26">
                  <c:v>-2.3519999999999999E-2</c:v>
                </c:pt>
                <c:pt idx="27">
                  <c:v>-2.2539999999999998E-2</c:v>
                </c:pt>
                <c:pt idx="28">
                  <c:v>-2.1559999999999999E-2</c:v>
                </c:pt>
                <c:pt idx="29">
                  <c:v>-2.0580000000000001E-2</c:v>
                </c:pt>
                <c:pt idx="30">
                  <c:v>-1.9599999999999999E-2</c:v>
                </c:pt>
                <c:pt idx="31">
                  <c:v>-1.8619999999999998E-2</c:v>
                </c:pt>
                <c:pt idx="32">
                  <c:v>-1.7639999999999999E-2</c:v>
                </c:pt>
                <c:pt idx="33">
                  <c:v>-1.6660000000000001E-2</c:v>
                </c:pt>
                <c:pt idx="34">
                  <c:v>-1.5679999999999999E-2</c:v>
                </c:pt>
                <c:pt idx="35">
                  <c:v>-1.47E-2</c:v>
                </c:pt>
                <c:pt idx="36">
                  <c:v>-1.372E-2</c:v>
                </c:pt>
                <c:pt idx="37">
                  <c:v>-1.274E-2</c:v>
                </c:pt>
                <c:pt idx="38">
                  <c:v>-1.176E-2</c:v>
                </c:pt>
                <c:pt idx="39">
                  <c:v>-1.078E-2</c:v>
                </c:pt>
                <c:pt idx="40">
                  <c:v>-9.7999999999999997E-3</c:v>
                </c:pt>
                <c:pt idx="41">
                  <c:v>-8.8199999999999997E-3</c:v>
                </c:pt>
                <c:pt idx="42">
                  <c:v>-7.8399999999999997E-3</c:v>
                </c:pt>
                <c:pt idx="43">
                  <c:v>-6.8600000000000093E-3</c:v>
                </c:pt>
                <c:pt idx="44">
                  <c:v>-5.8800000000000094E-3</c:v>
                </c:pt>
                <c:pt idx="45">
                  <c:v>-4.8999999999999998E-3</c:v>
                </c:pt>
                <c:pt idx="46">
                  <c:v>-3.9199999999999999E-3</c:v>
                </c:pt>
                <c:pt idx="47">
                  <c:v>-2.9399999999999999E-3</c:v>
                </c:pt>
                <c:pt idx="48">
                  <c:v>-1.9599999999999999E-3</c:v>
                </c:pt>
                <c:pt idx="49">
                  <c:v>-9.7999999999999997E-4</c:v>
                </c:pt>
                <c:pt idx="50">
                  <c:v>0</c:v>
                </c:pt>
                <c:pt idx="51">
                  <c:v>9.7999999999999411E-4</c:v>
                </c:pt>
                <c:pt idx="52">
                  <c:v>1.9599999999999904E-3</c:v>
                </c:pt>
                <c:pt idx="53">
                  <c:v>2.9399999999999999E-3</c:v>
                </c:pt>
                <c:pt idx="54">
                  <c:v>3.9199999999999999E-3</c:v>
                </c:pt>
                <c:pt idx="55">
                  <c:v>4.8999999999999998E-3</c:v>
                </c:pt>
                <c:pt idx="56">
                  <c:v>5.8799999999999998E-3</c:v>
                </c:pt>
                <c:pt idx="57">
                  <c:v>6.8600000000000978E-3</c:v>
                </c:pt>
                <c:pt idx="58">
                  <c:v>7.8400000000000986E-3</c:v>
                </c:pt>
                <c:pt idx="59">
                  <c:v>8.8200000000000986E-3</c:v>
                </c:pt>
                <c:pt idx="60">
                  <c:v>9.8000000000000986E-3</c:v>
                </c:pt>
                <c:pt idx="61">
                  <c:v>1.0780000000000099E-2</c:v>
                </c:pt>
                <c:pt idx="62">
                  <c:v>1.1760000000000098E-2</c:v>
                </c:pt>
                <c:pt idx="63">
                  <c:v>1.2740000000000098E-2</c:v>
                </c:pt>
                <c:pt idx="64">
                  <c:v>1.3720000000000097E-2</c:v>
                </c:pt>
                <c:pt idx="65">
                  <c:v>1.4700000000000098E-2</c:v>
                </c:pt>
                <c:pt idx="66">
                  <c:v>1.56800000000001E-2</c:v>
                </c:pt>
                <c:pt idx="67">
                  <c:v>1.6660000000000095E-2</c:v>
                </c:pt>
                <c:pt idx="68">
                  <c:v>1.7640000000000097E-2</c:v>
                </c:pt>
                <c:pt idx="69">
                  <c:v>1.8620000000000098E-2</c:v>
                </c:pt>
                <c:pt idx="70">
                  <c:v>1.96000000000001E-2</c:v>
                </c:pt>
                <c:pt idx="71">
                  <c:v>2.0580000000000095E-2</c:v>
                </c:pt>
                <c:pt idx="72">
                  <c:v>2.1560000000000096E-2</c:v>
                </c:pt>
                <c:pt idx="73">
                  <c:v>2.2540000000000098E-2</c:v>
                </c:pt>
                <c:pt idx="74">
                  <c:v>2.35200000000001E-2</c:v>
                </c:pt>
                <c:pt idx="75">
                  <c:v>2.4500000000000095E-2</c:v>
                </c:pt>
                <c:pt idx="76">
                  <c:v>2.5480000000000096E-2</c:v>
                </c:pt>
                <c:pt idx="77">
                  <c:v>2.6460000000000098E-2</c:v>
                </c:pt>
                <c:pt idx="78">
                  <c:v>2.74400000000001E-2</c:v>
                </c:pt>
                <c:pt idx="79">
                  <c:v>2.8420000000000094E-2</c:v>
                </c:pt>
                <c:pt idx="80">
                  <c:v>2.9400000000000096E-2</c:v>
                </c:pt>
                <c:pt idx="81">
                  <c:v>3.0380000000000098E-2</c:v>
                </c:pt>
                <c:pt idx="82">
                  <c:v>3.1360000000000096E-2</c:v>
                </c:pt>
                <c:pt idx="83">
                  <c:v>3.2340000000000098E-2</c:v>
                </c:pt>
                <c:pt idx="84">
                  <c:v>3.33200000000001E-2</c:v>
                </c:pt>
                <c:pt idx="85">
                  <c:v>3.4300000000000101E-2</c:v>
                </c:pt>
                <c:pt idx="86">
                  <c:v>3.5280000000000096E-2</c:v>
                </c:pt>
                <c:pt idx="87">
                  <c:v>3.6260000000000098E-2</c:v>
                </c:pt>
                <c:pt idx="88">
                  <c:v>3.7240000000000099E-2</c:v>
                </c:pt>
                <c:pt idx="89">
                  <c:v>3.8220000000000094E-2</c:v>
                </c:pt>
                <c:pt idx="90">
                  <c:v>3.9200000000000096E-2</c:v>
                </c:pt>
                <c:pt idx="91">
                  <c:v>4.0180000000000098E-2</c:v>
                </c:pt>
                <c:pt idx="92">
                  <c:v>4.1160000000000099E-2</c:v>
                </c:pt>
                <c:pt idx="93">
                  <c:v>4.2140000000000101E-2</c:v>
                </c:pt>
                <c:pt idx="94">
                  <c:v>4.3120000000000096E-2</c:v>
                </c:pt>
                <c:pt idx="95">
                  <c:v>4.4100000000000097E-2</c:v>
                </c:pt>
                <c:pt idx="96">
                  <c:v>4.5080000000000099E-2</c:v>
                </c:pt>
                <c:pt idx="97">
                  <c:v>4.6060000000000094E-2</c:v>
                </c:pt>
                <c:pt idx="98">
                  <c:v>4.7040000000000096E-2</c:v>
                </c:pt>
                <c:pt idx="99">
                  <c:v>4.8020000000000097E-2</c:v>
                </c:pt>
                <c:pt idx="100">
                  <c:v>4.9000000000000002E-2</c:v>
                </c:pt>
              </c:numCache>
            </c:numRef>
          </c:cat>
          <c:val>
            <c:numRef>
              <c:f>'P.2 Beam Dimensions'!$ES$15:$ES$115</c:f>
              <c:numCache>
                <c:formatCode>0.0000</c:formatCode>
                <c:ptCount val="101"/>
                <c:pt idx="0">
                  <c:v>198084.35839511346</c:v>
                </c:pt>
                <c:pt idx="1">
                  <c:v>190240.23667331599</c:v>
                </c:pt>
                <c:pt idx="2">
                  <c:v>182554.6186623332</c:v>
                </c:pt>
                <c:pt idx="3">
                  <c:v>175027.50212102293</c:v>
                </c:pt>
                <c:pt idx="4">
                  <c:v>167658.88485445193</c:v>
                </c:pt>
                <c:pt idx="5">
                  <c:v>160448.76471389623</c:v>
                </c:pt>
                <c:pt idx="6">
                  <c:v>153397.13959684069</c:v>
                </c:pt>
                <c:pt idx="7">
                  <c:v>146504.00744697987</c:v>
                </c:pt>
                <c:pt idx="8">
                  <c:v>139769.36625421682</c:v>
                </c:pt>
                <c:pt idx="9">
                  <c:v>133193.21405466401</c:v>
                </c:pt>
                <c:pt idx="10">
                  <c:v>126775.54893064307</c:v>
                </c:pt>
                <c:pt idx="11">
                  <c:v>120516.36901068471</c:v>
                </c:pt>
                <c:pt idx="12">
                  <c:v>114415.67246952861</c:v>
                </c:pt>
                <c:pt idx="13">
                  <c:v>108473.45752812375</c:v>
                </c:pt>
                <c:pt idx="14">
                  <c:v>102689.72245362813</c:v>
                </c:pt>
                <c:pt idx="15">
                  <c:v>97064.465559408956</c:v>
                </c:pt>
                <c:pt idx="16">
                  <c:v>91597.685205042391</c:v>
                </c:pt>
                <c:pt idx="17">
                  <c:v>86289.379796313908</c:v>
                </c:pt>
                <c:pt idx="18">
                  <c:v>81139.547785218019</c:v>
                </c:pt>
                <c:pt idx="19">
                  <c:v>76148.187669958381</c:v>
                </c:pt>
                <c:pt idx="20">
                  <c:v>71315.297994947716</c:v>
                </c:pt>
                <c:pt idx="21">
                  <c:v>66640.877350807728</c:v>
                </c:pt>
                <c:pt idx="22">
                  <c:v>62124.924374369672</c:v>
                </c:pt>
                <c:pt idx="23">
                  <c:v>57767.437748673496</c:v>
                </c:pt>
                <c:pt idx="24">
                  <c:v>53568.416202968452</c:v>
                </c:pt>
                <c:pt idx="25">
                  <c:v>49527.858512712897</c:v>
                </c:pt>
                <c:pt idx="26">
                  <c:v>45645.76349957427</c:v>
                </c:pt>
                <c:pt idx="27">
                  <c:v>41922.130031429173</c:v>
                </c:pt>
                <c:pt idx="28">
                  <c:v>38356.957022363284</c:v>
                </c:pt>
                <c:pt idx="29">
                  <c:v>34950.243432671479</c:v>
                </c:pt>
                <c:pt idx="30">
                  <c:v>31701.988268857625</c:v>
                </c:pt>
                <c:pt idx="31">
                  <c:v>28612.190583634816</c:v>
                </c:pt>
                <c:pt idx="32">
                  <c:v>25680.849475925224</c:v>
                </c:pt>
                <c:pt idx="33">
                  <c:v>22907.964090860154</c:v>
                </c:pt>
                <c:pt idx="34">
                  <c:v>20293.533619779999</c:v>
                </c:pt>
                <c:pt idx="35">
                  <c:v>17837.557300234323</c:v>
                </c:pt>
                <c:pt idx="36">
                  <c:v>15540.03441598175</c:v>
                </c:pt>
                <c:pt idx="37">
                  <c:v>13400.964296990072</c:v>
                </c:pt>
                <c:pt idx="38">
                  <c:v>11420.346319436172</c:v>
                </c:pt>
                <c:pt idx="39">
                  <c:v>9598.1799057060598</c:v>
                </c:pt>
                <c:pt idx="40">
                  <c:v>7934.4645243948753</c:v>
                </c:pt>
                <c:pt idx="41">
                  <c:v>6429.1996903068602</c:v>
                </c:pt>
                <c:pt idx="42">
                  <c:v>5082.3849644553875</c:v>
                </c:pt>
                <c:pt idx="43">
                  <c:v>3894.0199540629487</c:v>
                </c:pt>
                <c:pt idx="44">
                  <c:v>2864.1043125611309</c:v>
                </c:pt>
                <c:pt idx="45">
                  <c:v>1992.6377395906643</c:v>
                </c:pt>
                <c:pt idx="46">
                  <c:v>1279.6199810014118</c:v>
                </c:pt>
                <c:pt idx="47">
                  <c:v>713.16176441305288</c:v>
                </c:pt>
                <c:pt idx="48">
                  <c:v>316.99643963057429</c:v>
                </c:pt>
                <c:pt idx="49">
                  <c:v>79.297290970206319</c:v>
                </c:pt>
                <c:pt idx="50">
                  <c:v>6.4249118270165634E-2</c:v>
                </c:pt>
                <c:pt idx="51">
                  <c:v>79.297290970205339</c:v>
                </c:pt>
                <c:pt idx="52">
                  <c:v>316.99643963057116</c:v>
                </c:pt>
                <c:pt idx="53">
                  <c:v>713.16176441305288</c:v>
                </c:pt>
                <c:pt idx="54">
                  <c:v>1279.6199810014118</c:v>
                </c:pt>
                <c:pt idx="55">
                  <c:v>1992.6377395906643</c:v>
                </c:pt>
                <c:pt idx="56">
                  <c:v>2864.1043125611218</c:v>
                </c:pt>
                <c:pt idx="57">
                  <c:v>3894.0199540630488</c:v>
                </c:pt>
                <c:pt idx="58">
                  <c:v>5082.3849644555121</c:v>
                </c:pt>
                <c:pt idx="59">
                  <c:v>6429.1996903070039</c:v>
                </c:pt>
                <c:pt idx="60">
                  <c:v>7934.4645243950372</c:v>
                </c:pt>
                <c:pt idx="61">
                  <c:v>9598.1799057062381</c:v>
                </c:pt>
                <c:pt idx="62">
                  <c:v>11420.346319436363</c:v>
                </c:pt>
                <c:pt idx="63">
                  <c:v>13400.964296990276</c:v>
                </c:pt>
                <c:pt idx="64">
                  <c:v>15540.034415981969</c:v>
                </c:pt>
                <c:pt idx="65">
                  <c:v>17837.557300234559</c:v>
                </c:pt>
                <c:pt idx="66">
                  <c:v>20293.533619780275</c:v>
                </c:pt>
                <c:pt idx="67">
                  <c:v>22907.964090860412</c:v>
                </c:pt>
                <c:pt idx="68">
                  <c:v>25680.849475925512</c:v>
                </c:pt>
                <c:pt idx="69">
                  <c:v>28612.190583635125</c:v>
                </c:pt>
                <c:pt idx="70">
                  <c:v>31701.988268857949</c:v>
                </c:pt>
                <c:pt idx="71">
                  <c:v>34950.243432671799</c:v>
                </c:pt>
                <c:pt idx="72">
                  <c:v>38356.957022363647</c:v>
                </c:pt>
                <c:pt idx="73">
                  <c:v>41922.130031429544</c:v>
                </c:pt>
                <c:pt idx="74">
                  <c:v>45645.763499574656</c:v>
                </c:pt>
                <c:pt idx="75">
                  <c:v>49527.858512713276</c:v>
                </c:pt>
                <c:pt idx="76">
                  <c:v>53568.416202968881</c:v>
                </c:pt>
                <c:pt idx="77">
                  <c:v>57767.437748673932</c:v>
                </c:pt>
                <c:pt idx="78">
                  <c:v>62124.92437437013</c:v>
                </c:pt>
                <c:pt idx="79">
                  <c:v>66640.877350808209</c:v>
                </c:pt>
                <c:pt idx="80">
                  <c:v>71315.297994948123</c:v>
                </c:pt>
                <c:pt idx="81">
                  <c:v>76148.187669958817</c:v>
                </c:pt>
                <c:pt idx="82">
                  <c:v>81139.547785218529</c:v>
                </c:pt>
                <c:pt idx="83">
                  <c:v>86289.379796314475</c:v>
                </c:pt>
                <c:pt idx="84">
                  <c:v>91597.685205042915</c:v>
                </c:pt>
                <c:pt idx="85">
                  <c:v>97064.46555940948</c:v>
                </c:pt>
                <c:pt idx="86">
                  <c:v>102689.72245362867</c:v>
                </c:pt>
                <c:pt idx="87">
                  <c:v>108473.45752812432</c:v>
                </c:pt>
                <c:pt idx="88">
                  <c:v>114415.67246952929</c:v>
                </c:pt>
                <c:pt idx="89">
                  <c:v>120516.36901068536</c:v>
                </c:pt>
                <c:pt idx="90">
                  <c:v>126775.54893064372</c:v>
                </c:pt>
                <c:pt idx="91">
                  <c:v>133193.21405466471</c:v>
                </c:pt>
                <c:pt idx="92">
                  <c:v>139769.36625421752</c:v>
                </c:pt>
                <c:pt idx="93">
                  <c:v>146504.00744698057</c:v>
                </c:pt>
                <c:pt idx="94">
                  <c:v>153397.13959684144</c:v>
                </c:pt>
                <c:pt idx="95">
                  <c:v>160448.7647138969</c:v>
                </c:pt>
                <c:pt idx="96">
                  <c:v>167658.88485445271</c:v>
                </c:pt>
                <c:pt idx="97">
                  <c:v>175027.50212102372</c:v>
                </c:pt>
                <c:pt idx="98">
                  <c:v>182554.61866233399</c:v>
                </c:pt>
                <c:pt idx="99">
                  <c:v>190240.2366733168</c:v>
                </c:pt>
                <c:pt idx="100">
                  <c:v>198084.35839511346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EA-4138-8E9A-B3E58CA085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63383567"/>
        <c:axId val="1363380687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'P.2 Beam Dimensions'!$ET$14</c15:sqref>
                        </c15:formulaRef>
                      </c:ext>
                    </c:extLst>
                    <c:strCache>
                      <c:ptCount val="1"/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'P.2 Beam Dimensions'!$ER$15:$ER$115</c15:sqref>
                        </c15:formulaRef>
                      </c:ext>
                    </c:extLst>
                    <c:numCache>
                      <c:formatCode>0.000</c:formatCode>
                      <c:ptCount val="101"/>
                      <c:pt idx="0">
                        <c:v>-4.9000000000000002E-2</c:v>
                      </c:pt>
                      <c:pt idx="1">
                        <c:v>-4.802E-2</c:v>
                      </c:pt>
                      <c:pt idx="2">
                        <c:v>-4.7039999999999998E-2</c:v>
                      </c:pt>
                      <c:pt idx="3">
                        <c:v>-4.6059999999999997E-2</c:v>
                      </c:pt>
                      <c:pt idx="4">
                        <c:v>-4.5079999999999995E-2</c:v>
                      </c:pt>
                      <c:pt idx="5">
                        <c:v>-4.41E-2</c:v>
                      </c:pt>
                      <c:pt idx="6">
                        <c:v>-4.3119999999999999E-2</c:v>
                      </c:pt>
                      <c:pt idx="7">
                        <c:v>-4.2139999999999997E-2</c:v>
                      </c:pt>
                      <c:pt idx="8">
                        <c:v>-4.1160000000000002E-2</c:v>
                      </c:pt>
                      <c:pt idx="9">
                        <c:v>-4.018E-2</c:v>
                      </c:pt>
                      <c:pt idx="10">
                        <c:v>-3.9199999999999999E-2</c:v>
                      </c:pt>
                      <c:pt idx="11">
                        <c:v>-3.8219999999999997E-2</c:v>
                      </c:pt>
                      <c:pt idx="12">
                        <c:v>-3.7239999999999995E-2</c:v>
                      </c:pt>
                      <c:pt idx="13">
                        <c:v>-3.6260000000000001E-2</c:v>
                      </c:pt>
                      <c:pt idx="14">
                        <c:v>-3.5279999999999999E-2</c:v>
                      </c:pt>
                      <c:pt idx="15">
                        <c:v>-3.4300000000000004E-2</c:v>
                      </c:pt>
                      <c:pt idx="16">
                        <c:v>-3.3320000000000002E-2</c:v>
                      </c:pt>
                      <c:pt idx="17">
                        <c:v>-3.2340000000000001E-2</c:v>
                      </c:pt>
                      <c:pt idx="18">
                        <c:v>-3.1359999999999999E-2</c:v>
                      </c:pt>
                      <c:pt idx="19">
                        <c:v>-3.0380000000000001E-2</c:v>
                      </c:pt>
                      <c:pt idx="20">
                        <c:v>-2.9399999999999999E-2</c:v>
                      </c:pt>
                      <c:pt idx="21">
                        <c:v>-2.8420000000000001E-2</c:v>
                      </c:pt>
                      <c:pt idx="22">
                        <c:v>-2.7439999999999999E-2</c:v>
                      </c:pt>
                      <c:pt idx="23">
                        <c:v>-2.6460000000000001E-2</c:v>
                      </c:pt>
                      <c:pt idx="24">
                        <c:v>-2.5479999999999999E-2</c:v>
                      </c:pt>
                      <c:pt idx="25">
                        <c:v>-2.4500000000000001E-2</c:v>
                      </c:pt>
                      <c:pt idx="26">
                        <c:v>-2.3519999999999999E-2</c:v>
                      </c:pt>
                      <c:pt idx="27">
                        <c:v>-2.2539999999999998E-2</c:v>
                      </c:pt>
                      <c:pt idx="28">
                        <c:v>-2.1559999999999999E-2</c:v>
                      </c:pt>
                      <c:pt idx="29">
                        <c:v>-2.0580000000000001E-2</c:v>
                      </c:pt>
                      <c:pt idx="30">
                        <c:v>-1.9599999999999999E-2</c:v>
                      </c:pt>
                      <c:pt idx="31">
                        <c:v>-1.8619999999999998E-2</c:v>
                      </c:pt>
                      <c:pt idx="32">
                        <c:v>-1.7639999999999999E-2</c:v>
                      </c:pt>
                      <c:pt idx="33">
                        <c:v>-1.6660000000000001E-2</c:v>
                      </c:pt>
                      <c:pt idx="34">
                        <c:v>-1.5679999999999999E-2</c:v>
                      </c:pt>
                      <c:pt idx="35">
                        <c:v>-1.47E-2</c:v>
                      </c:pt>
                      <c:pt idx="36">
                        <c:v>-1.372E-2</c:v>
                      </c:pt>
                      <c:pt idx="37">
                        <c:v>-1.274E-2</c:v>
                      </c:pt>
                      <c:pt idx="38">
                        <c:v>-1.176E-2</c:v>
                      </c:pt>
                      <c:pt idx="39">
                        <c:v>-1.078E-2</c:v>
                      </c:pt>
                      <c:pt idx="40">
                        <c:v>-9.7999999999999997E-3</c:v>
                      </c:pt>
                      <c:pt idx="41">
                        <c:v>-8.8199999999999997E-3</c:v>
                      </c:pt>
                      <c:pt idx="42">
                        <c:v>-7.8399999999999997E-3</c:v>
                      </c:pt>
                      <c:pt idx="43">
                        <c:v>-6.8600000000000093E-3</c:v>
                      </c:pt>
                      <c:pt idx="44">
                        <c:v>-5.8800000000000094E-3</c:v>
                      </c:pt>
                      <c:pt idx="45">
                        <c:v>-4.8999999999999998E-3</c:v>
                      </c:pt>
                      <c:pt idx="46">
                        <c:v>-3.9199999999999999E-3</c:v>
                      </c:pt>
                      <c:pt idx="47">
                        <c:v>-2.9399999999999999E-3</c:v>
                      </c:pt>
                      <c:pt idx="48">
                        <c:v>-1.9599999999999999E-3</c:v>
                      </c:pt>
                      <c:pt idx="49">
                        <c:v>-9.7999999999999997E-4</c:v>
                      </c:pt>
                      <c:pt idx="50">
                        <c:v>0</c:v>
                      </c:pt>
                      <c:pt idx="51">
                        <c:v>9.7999999999999411E-4</c:v>
                      </c:pt>
                      <c:pt idx="52">
                        <c:v>1.9599999999999904E-3</c:v>
                      </c:pt>
                      <c:pt idx="53">
                        <c:v>2.9399999999999999E-3</c:v>
                      </c:pt>
                      <c:pt idx="54">
                        <c:v>3.9199999999999999E-3</c:v>
                      </c:pt>
                      <c:pt idx="55">
                        <c:v>4.8999999999999998E-3</c:v>
                      </c:pt>
                      <c:pt idx="56">
                        <c:v>5.8799999999999998E-3</c:v>
                      </c:pt>
                      <c:pt idx="57">
                        <c:v>6.8600000000000978E-3</c:v>
                      </c:pt>
                      <c:pt idx="58">
                        <c:v>7.8400000000000986E-3</c:v>
                      </c:pt>
                      <c:pt idx="59">
                        <c:v>8.8200000000000986E-3</c:v>
                      </c:pt>
                      <c:pt idx="60">
                        <c:v>9.8000000000000986E-3</c:v>
                      </c:pt>
                      <c:pt idx="61">
                        <c:v>1.0780000000000099E-2</c:v>
                      </c:pt>
                      <c:pt idx="62">
                        <c:v>1.1760000000000098E-2</c:v>
                      </c:pt>
                      <c:pt idx="63">
                        <c:v>1.2740000000000098E-2</c:v>
                      </c:pt>
                      <c:pt idx="64">
                        <c:v>1.3720000000000097E-2</c:v>
                      </c:pt>
                      <c:pt idx="65">
                        <c:v>1.4700000000000098E-2</c:v>
                      </c:pt>
                      <c:pt idx="66">
                        <c:v>1.56800000000001E-2</c:v>
                      </c:pt>
                      <c:pt idx="67">
                        <c:v>1.6660000000000095E-2</c:v>
                      </c:pt>
                      <c:pt idx="68">
                        <c:v>1.7640000000000097E-2</c:v>
                      </c:pt>
                      <c:pt idx="69">
                        <c:v>1.8620000000000098E-2</c:v>
                      </c:pt>
                      <c:pt idx="70">
                        <c:v>1.96000000000001E-2</c:v>
                      </c:pt>
                      <c:pt idx="71">
                        <c:v>2.0580000000000095E-2</c:v>
                      </c:pt>
                      <c:pt idx="72">
                        <c:v>2.1560000000000096E-2</c:v>
                      </c:pt>
                      <c:pt idx="73">
                        <c:v>2.2540000000000098E-2</c:v>
                      </c:pt>
                      <c:pt idx="74">
                        <c:v>2.35200000000001E-2</c:v>
                      </c:pt>
                      <c:pt idx="75">
                        <c:v>2.4500000000000095E-2</c:v>
                      </c:pt>
                      <c:pt idx="76">
                        <c:v>2.5480000000000096E-2</c:v>
                      </c:pt>
                      <c:pt idx="77">
                        <c:v>2.6460000000000098E-2</c:v>
                      </c:pt>
                      <c:pt idx="78">
                        <c:v>2.74400000000001E-2</c:v>
                      </c:pt>
                      <c:pt idx="79">
                        <c:v>2.8420000000000094E-2</c:v>
                      </c:pt>
                      <c:pt idx="80">
                        <c:v>2.9400000000000096E-2</c:v>
                      </c:pt>
                      <c:pt idx="81">
                        <c:v>3.0380000000000098E-2</c:v>
                      </c:pt>
                      <c:pt idx="82">
                        <c:v>3.1360000000000096E-2</c:v>
                      </c:pt>
                      <c:pt idx="83">
                        <c:v>3.2340000000000098E-2</c:v>
                      </c:pt>
                      <c:pt idx="84">
                        <c:v>3.33200000000001E-2</c:v>
                      </c:pt>
                      <c:pt idx="85">
                        <c:v>3.4300000000000101E-2</c:v>
                      </c:pt>
                      <c:pt idx="86">
                        <c:v>3.5280000000000096E-2</c:v>
                      </c:pt>
                      <c:pt idx="87">
                        <c:v>3.6260000000000098E-2</c:v>
                      </c:pt>
                      <c:pt idx="88">
                        <c:v>3.7240000000000099E-2</c:v>
                      </c:pt>
                      <c:pt idx="89">
                        <c:v>3.8220000000000094E-2</c:v>
                      </c:pt>
                      <c:pt idx="90">
                        <c:v>3.9200000000000096E-2</c:v>
                      </c:pt>
                      <c:pt idx="91">
                        <c:v>4.0180000000000098E-2</c:v>
                      </c:pt>
                      <c:pt idx="92">
                        <c:v>4.1160000000000099E-2</c:v>
                      </c:pt>
                      <c:pt idx="93">
                        <c:v>4.2140000000000101E-2</c:v>
                      </c:pt>
                      <c:pt idx="94">
                        <c:v>4.3120000000000096E-2</c:v>
                      </c:pt>
                      <c:pt idx="95">
                        <c:v>4.4100000000000097E-2</c:v>
                      </c:pt>
                      <c:pt idx="96">
                        <c:v>4.5080000000000099E-2</c:v>
                      </c:pt>
                      <c:pt idx="97">
                        <c:v>4.6060000000000094E-2</c:v>
                      </c:pt>
                      <c:pt idx="98">
                        <c:v>4.7040000000000096E-2</c:v>
                      </c:pt>
                      <c:pt idx="99">
                        <c:v>4.8020000000000097E-2</c:v>
                      </c:pt>
                      <c:pt idx="100">
                        <c:v>4.9000000000000002E-2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'P.2 Beam Dimensions'!$ET$15:$ET$115</c15:sqref>
                        </c15:formulaRef>
                      </c:ext>
                    </c:extLst>
                    <c:numCache>
                      <c:formatCode>0.0000</c:formatCode>
                      <c:ptCount val="101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F9EA-4138-8E9A-B3E58CA085A1}"/>
                  </c:ext>
                </c:extLst>
              </c15:ser>
            </c15:filteredLineSeries>
          </c:ext>
        </c:extLst>
      </c:lineChart>
      <c:catAx>
        <c:axId val="136338356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2479468010041843"/>
              <c:y val="0.9146431949210582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3380687"/>
        <c:crosses val="autoZero"/>
        <c:auto val="1"/>
        <c:lblAlgn val="ctr"/>
        <c:lblOffset val="100"/>
        <c:noMultiLvlLbl val="0"/>
      </c:catAx>
      <c:valAx>
        <c:axId val="136338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Maximum Distortional Energy [MPa]</a:t>
                </a:r>
              </a:p>
            </c:rich>
          </c:tx>
          <c:layout>
            <c:manualLayout>
              <c:xMode val="edge"/>
              <c:yMode val="edge"/>
              <c:x val="1.8546393547899529E-2"/>
              <c:y val="0.2225412762083054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338356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Lift Maximum Compressive Stress Over Spar Length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2945391027449407"/>
          <c:y val="0.11242086593775016"/>
          <c:w val="0.85260233806208574"/>
          <c:h val="0.7256447898890388"/>
        </c:manualLayout>
      </c:layout>
      <c:lineChart>
        <c:grouping val="standard"/>
        <c:varyColors val="0"/>
        <c:ser>
          <c:idx val="0"/>
          <c:order val="0"/>
          <c:tx>
            <c:strRef>
              <c:f>'P.2 Beam Taper'!$CT$12</c:f>
              <c:strCache>
                <c:ptCount val="1"/>
                <c:pt idx="0">
                  <c:v>σ(x)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4.0899084246960905E-2"/>
                  <c:y val="-4.7320610175048995E-2"/>
                </c:manualLayout>
              </c:layout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725-4D6A-A587-8BAD432A1F81}"/>
                </c:ext>
              </c:extLst>
            </c:dLbl>
            <c:dLbl>
              <c:idx val="140"/>
              <c:layout>
                <c:manualLayout>
                  <c:x val="-1.3068567920344505E-2"/>
                  <c:y val="-0.13016921193665942"/>
                </c:manualLayout>
              </c:layout>
              <c:numFmt formatCode="#,##0.0" sourceLinked="0"/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725-4D6A-A587-8BAD432A1F81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'P.2 Beam Taper'!$CS$13:$CS$153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'P.2 Beam Taper'!$CT$13:$CT$153</c:f>
              <c:numCache>
                <c:formatCode>0.0000</c:formatCode>
                <c:ptCount val="141"/>
                <c:pt idx="0">
                  <c:v>352.79255612532734</c:v>
                </c:pt>
                <c:pt idx="1">
                  <c:v>350.90952205016322</c:v>
                </c:pt>
                <c:pt idx="2">
                  <c:v>349.00673046065208</c:v>
                </c:pt>
                <c:pt idx="3">
                  <c:v>347.08391002165502</c:v>
                </c:pt>
                <c:pt idx="4">
                  <c:v>345.14078604403971</c:v>
                </c:pt>
                <c:pt idx="5">
                  <c:v>343.17708052706473</c:v>
                </c:pt>
                <c:pt idx="6">
                  <c:v>341.19251220989327</c:v>
                </c:pt>
                <c:pt idx="7">
                  <c:v>339.186796633087</c:v>
                </c:pt>
                <c:pt idx="8">
                  <c:v>337.15964621099766</c:v>
                </c:pt>
                <c:pt idx="9">
                  <c:v>335.11077031606055</c:v>
                </c:pt>
                <c:pt idx="10">
                  <c:v>333.03987537607537</c:v>
                </c:pt>
                <c:pt idx="11">
                  <c:v>330.94666498565442</c:v>
                </c:pt>
                <c:pt idx="12">
                  <c:v>328.83084003312439</c:v>
                </c:pt>
                <c:pt idx="13">
                  <c:v>326.69209884427426</c:v>
                </c:pt>
                <c:pt idx="14">
                  <c:v>324.53013734446847</c:v>
                </c:pt>
                <c:pt idx="15">
                  <c:v>322.34464924077258</c:v>
                </c:pt>
                <c:pt idx="16">
                  <c:v>320.13532622588815</c:v>
                </c:pt>
                <c:pt idx="17">
                  <c:v>317.90185820584975</c:v>
                </c:pt>
                <c:pt idx="18">
                  <c:v>315.64393355360664</c:v>
                </c:pt>
                <c:pt idx="19">
                  <c:v>313.36123939080761</c:v>
                </c:pt>
                <c:pt idx="20">
                  <c:v>311.05346190030764</c:v>
                </c:pt>
                <c:pt idx="21">
                  <c:v>308.72028667214244</c:v>
                </c:pt>
                <c:pt idx="22">
                  <c:v>306.3613990859667</c:v>
                </c:pt>
                <c:pt idx="23">
                  <c:v>303.97648473321829</c:v>
                </c:pt>
                <c:pt idx="24">
                  <c:v>301.56522988257217</c:v>
                </c:pt>
                <c:pt idx="25">
                  <c:v>299.12732199256607</c:v>
                </c:pt>
                <c:pt idx="26">
                  <c:v>296.66245027564389</c:v>
                </c:pt>
                <c:pt idx="27">
                  <c:v>294.17030631824821</c:v>
                </c:pt>
                <c:pt idx="28">
                  <c:v>291.6505847620258</c:v>
                </c:pt>
                <c:pt idx="29">
                  <c:v>289.10298405168049</c:v>
                </c:pt>
                <c:pt idx="30">
                  <c:v>286.52720725552814</c:v>
                </c:pt>
                <c:pt idx="31">
                  <c:v>283.92296296537756</c:v>
                </c:pt>
                <c:pt idx="32">
                  <c:v>281.28996628299035</c:v>
                </c:pt>
                <c:pt idx="33">
                  <c:v>278.62793990106491</c:v>
                </c:pt>
                <c:pt idx="34">
                  <c:v>275.93661528745309</c:v>
                </c:pt>
                <c:pt idx="35">
                  <c:v>273.2157339821573</c:v>
                </c:pt>
                <c:pt idx="36">
                  <c:v>270.46504901758777</c:v>
                </c:pt>
                <c:pt idx="37">
                  <c:v>267.68432647358327</c:v>
                </c:pt>
                <c:pt idx="38">
                  <c:v>264.87334717983373</c:v>
                </c:pt>
                <c:pt idx="39">
                  <c:v>262.03190857959777</c:v>
                </c:pt>
                <c:pt idx="40">
                  <c:v>259.15982676999511</c:v>
                </c:pt>
                <c:pt idx="41">
                  <c:v>256.25693873569736</c:v>
                </c:pt>
                <c:pt idx="42">
                  <c:v>253.32310479453972</c:v>
                </c:pt>
                <c:pt idx="43">
                  <c:v>250.35821127547723</c:v>
                </c:pt>
                <c:pt idx="44">
                  <c:v>247.36217345140582</c:v>
                </c:pt>
                <c:pt idx="45">
                  <c:v>244.33493875171024</c:v>
                </c:pt>
                <c:pt idx="46">
                  <c:v>241.27649028199923</c:v>
                </c:pt>
                <c:pt idx="47">
                  <c:v>238.18685068138677</c:v>
                </c:pt>
                <c:pt idx="48">
                  <c:v>235.06608635090359</c:v>
                </c:pt>
                <c:pt idx="49">
                  <c:v>231.91431209022664</c:v>
                </c:pt>
                <c:pt idx="50">
                  <c:v>228.7316961839351</c:v>
                </c:pt>
                <c:pt idx="51">
                  <c:v>225.51846598299633</c:v>
                </c:pt>
                <c:pt idx="52">
                  <c:v>222.27491403221541</c:v>
                </c:pt>
                <c:pt idx="53">
                  <c:v>219.00140480001528</c:v>
                </c:pt>
                <c:pt idx="54">
                  <c:v>215.69838207323113</c:v>
                </c:pt>
                <c:pt idx="55">
                  <c:v>212.3663770866915</c:v>
                </c:pt>
                <c:pt idx="56">
                  <c:v>209.0060174653261</c:v>
                </c:pt>
                <c:pt idx="57">
                  <c:v>205.61803706550086</c:v>
                </c:pt>
                <c:pt idx="58">
                  <c:v>202.20328681237243</c:v>
                </c:pt>
                <c:pt idx="59">
                  <c:v>198.76274664143475</c:v>
                </c:pt>
                <c:pt idx="60">
                  <c:v>195.29753866527423</c:v>
                </c:pt>
                <c:pt idx="61">
                  <c:v>191.80894170107075</c:v>
                </c:pt>
                <c:pt idx="62">
                  <c:v>188.29840731081035</c:v>
                </c:pt>
                <c:pt idx="63">
                  <c:v>184.76757752479688</c:v>
                </c:pt>
                <c:pt idx="64">
                  <c:v>181.21830444017255</c:v>
                </c:pt>
                <c:pt idx="65">
                  <c:v>177.65267191016352</c:v>
                </c:pt>
                <c:pt idx="66">
                  <c:v>174.07301956707451</c:v>
                </c:pt>
                <c:pt idx="67">
                  <c:v>170.48196945317429</c:v>
                </c:pt>
                <c:pt idx="68">
                  <c:v>166.88245556912122</c:v>
                </c:pt>
                <c:pt idx="69">
                  <c:v>163.27775669015409</c:v>
                </c:pt>
                <c:pt idx="70">
                  <c:v>159.67153284671528</c:v>
                </c:pt>
                <c:pt idx="71">
                  <c:v>156.06714810198085</c:v>
                </c:pt>
                <c:pt idx="72">
                  <c:v>152.46539931529932</c:v>
                </c:pt>
                <c:pt idx="73">
                  <c:v>148.8664110650235</c:v>
                </c:pt>
                <c:pt idx="74">
                  <c:v>145.2703157158424</c:v>
                </c:pt>
                <c:pt idx="75">
                  <c:v>141.67725402484226</c:v>
                </c:pt>
                <c:pt idx="76">
                  <c:v>138.08737580414387</c:v>
                </c:pt>
                <c:pt idx="77">
                  <c:v>134.50084064627274</c:v>
                </c:pt>
                <c:pt idx="78">
                  <c:v>130.91781871921339</c:v>
                </c:pt>
                <c:pt idx="79">
                  <c:v>127.33849163896703</c:v>
                </c:pt>
                <c:pt idx="80">
                  <c:v>123.76305342843139</c:v>
                </c:pt>
                <c:pt idx="81">
                  <c:v>120.19171157259335</c:v>
                </c:pt>
                <c:pt idx="82">
                  <c:v>116.62468818132844</c:v>
                </c:pt>
                <c:pt idx="83">
                  <c:v>113.06222127263311</c:v>
                </c:pt>
                <c:pt idx="84">
                  <c:v>109.50456619086407</c:v>
                </c:pt>
                <c:pt idx="85">
                  <c:v>105.95199717657447</c:v>
                </c:pt>
                <c:pt idx="86">
                  <c:v>102.40480910688689</c:v>
                </c:pt>
                <c:pt idx="87">
                  <c:v>98.86331942804803</c:v>
                </c:pt>
                <c:pt idx="88">
                  <c:v>95.327870304954132</c:v>
                </c:pt>
                <c:pt idx="89">
                  <c:v>91.798831016104472</c:v>
                </c:pt>
                <c:pt idx="90">
                  <c:v>88.276600626736609</c:v>
                </c:pt>
                <c:pt idx="91">
                  <c:v>84.761610977871655</c:v>
                </c:pt>
                <c:pt idx="92">
                  <c:v>81.254330034882216</c:v>
                </c:pt>
                <c:pt idx="93">
                  <c:v>77.755265646113486</c:v>
                </c:pt>
                <c:pt idx="94">
                  <c:v>74.264969770184436</c:v>
                </c:pt>
                <c:pt idx="95">
                  <c:v>70.784043240237736</c:v>
                </c:pt>
                <c:pt idx="96">
                  <c:v>67.313141144761971</c:v>
                </c:pt>
                <c:pt idx="97">
                  <c:v>63.85297891818162</c:v>
                </c:pt>
                <c:pt idx="98">
                  <c:v>60.404339250494822</c:v>
                </c:pt>
                <c:pt idx="99">
                  <c:v>56.968079944508574</c:v>
                </c:pt>
                <c:pt idx="100">
                  <c:v>53.545142872377305</c:v>
                </c:pt>
                <c:pt idx="101">
                  <c:v>50.136564210808523</c:v>
                </c:pt>
                <c:pt idx="102">
                  <c:v>46.743486167942493</c:v>
                </c:pt>
                <c:pt idx="103">
                  <c:v>43.367170455288331</c:v>
                </c:pt>
                <c:pt idx="104">
                  <c:v>40.009013807514584</c:v>
                </c:pt>
                <c:pt idx="105">
                  <c:v>36.670565912607735</c:v>
                </c:pt>
                <c:pt idx="106">
                  <c:v>33.353550188434966</c:v>
                </c:pt>
                <c:pt idx="107">
                  <c:v>30.059887931467443</c:v>
                </c:pt>
                <c:pt idx="108">
                  <c:v>26.791726474137221</c:v>
                </c:pt>
                <c:pt idx="109">
                  <c:v>23.551472124018748</c:v>
                </c:pt>
                <c:pt idx="110">
                  <c:v>20.341828827278405</c:v>
                </c:pt>
                <c:pt idx="111">
                  <c:v>17.165843709763109</c:v>
                </c:pt>
                <c:pt idx="112">
                  <c:v>14.02696091188413</c:v>
                </c:pt>
                <c:pt idx="113">
                  <c:v>10.929085462819785</c:v>
                </c:pt>
                <c:pt idx="114">
                  <c:v>7.8766593529765672</c:v>
                </c:pt>
                <c:pt idx="115">
                  <c:v>4.8747524841987628</c:v>
                </c:pt>
                <c:pt idx="116">
                  <c:v>1.92917183409044</c:v>
                </c:pt>
                <c:pt idx="117">
                  <c:v>0.95340699943779716</c:v>
                </c:pt>
                <c:pt idx="118">
                  <c:v>3.7652806585662213</c:v>
                </c:pt>
                <c:pt idx="119">
                  <c:v>6.4975247524718132</c:v>
                </c:pt>
                <c:pt idx="120">
                  <c:v>9.1397582480405237</c:v>
                </c:pt>
                <c:pt idx="121">
                  <c:v>11.679855244228188</c:v>
                </c:pt>
                <c:pt idx="122">
                  <c:v>14.103591290413627</c:v>
                </c:pt>
                <c:pt idx="123">
                  <c:v>16.394208327630121</c:v>
                </c:pt>
                <c:pt idx="124">
                  <c:v>18.531878770814046</c:v>
                </c:pt>
                <c:pt idx="125">
                  <c:v>20.493045452538361</c:v>
                </c:pt>
                <c:pt idx="126">
                  <c:v>22.249610793970334</c:v>
                </c:pt>
                <c:pt idx="127">
                  <c:v>23.767947262911154</c:v>
                </c:pt>
                <c:pt idx="128">
                  <c:v>25.007705455452378</c:v>
                </c:pt>
                <c:pt idx="129">
                  <c:v>25.920413508817941</c:v>
                </c:pt>
                <c:pt idx="130">
                  <c:v>26.447907758536726</c:v>
                </c:pt>
                <c:pt idx="131">
                  <c:v>26.520742463300842</c:v>
                </c:pt>
                <c:pt idx="132">
                  <c:v>26.056964890695891</c:v>
                </c:pt>
                <c:pt idx="133">
                  <c:v>24.96215649742977</c:v>
                </c:pt>
                <c:pt idx="134">
                  <c:v>23.132741726767478</c:v>
                </c:pt>
                <c:pt idx="135">
                  <c:v>20.466923667874827</c:v>
                </c:pt>
                <c:pt idx="136">
                  <c:v>16.89268681818826</c:v>
                </c:pt>
                <c:pt idx="137">
                  <c:v>12.433352313988442</c:v>
                </c:pt>
                <c:pt idx="138">
                  <c:v>7.3554135842910808</c:v>
                </c:pt>
                <c:pt idx="139">
                  <c:v>2.4972312148403693</c:v>
                </c:pt>
                <c:pt idx="1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725-4D6A-A587-8BAD432A1F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92121199"/>
        <c:axId val="892122639"/>
      </c:lineChart>
      <c:catAx>
        <c:axId val="89212119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Distance Along Spar (x)[m]</a:t>
                </a:r>
              </a:p>
            </c:rich>
          </c:tx>
          <c:layout>
            <c:manualLayout>
              <c:xMode val="edge"/>
              <c:yMode val="edge"/>
              <c:x val="0.40637707243101273"/>
              <c:y val="0.9105568290508613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2122639"/>
        <c:crosses val="autoZero"/>
        <c:auto val="1"/>
        <c:lblAlgn val="ctr"/>
        <c:lblOffset val="100"/>
        <c:noMultiLvlLbl val="0"/>
      </c:catAx>
      <c:valAx>
        <c:axId val="892122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Compressive Normal Stress [MPa]</a:t>
                </a:r>
              </a:p>
            </c:rich>
          </c:tx>
          <c:layout>
            <c:manualLayout>
              <c:xMode val="edge"/>
              <c:yMode val="edge"/>
              <c:x val="2.61000623986728E-2"/>
              <c:y val="0.2172856937303467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21211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Drag Maximum Compressive Stress Over Spar Length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94177627141992"/>
          <c:y val="0.10630417679509474"/>
          <c:w val="0.86315095453429835"/>
          <c:h val="0.72058108350844829"/>
        </c:manualLayout>
      </c:layout>
      <c:lineChart>
        <c:grouping val="standard"/>
        <c:varyColors val="0"/>
        <c:ser>
          <c:idx val="0"/>
          <c:order val="0"/>
          <c:tx>
            <c:strRef>
              <c:f>'P.2 Beam Taper'!$EP$12</c:f>
              <c:strCache>
                <c:ptCount val="1"/>
                <c:pt idx="0">
                  <c:v>σ(x) [MPa]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3.2356795067091944E-2"/>
                  <c:y val="-3.2038593794875357E-2"/>
                </c:manualLayout>
              </c:layout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0B22-4244-A5CA-94D900DB653B}"/>
                </c:ext>
              </c:extLst>
            </c:dLbl>
            <c:dLbl>
              <c:idx val="140"/>
              <c:layout>
                <c:manualLayout>
                  <c:x val="-6.3306614525091107E-2"/>
                  <c:y val="-0.10495475375773043"/>
                </c:manualLayout>
              </c:layout>
              <c:numFmt formatCode="#,##0.0" sourceLinked="0"/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0B22-4244-A5CA-94D900DB653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'P.2 Beam Taper'!$EO$13:$EO$153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'P.2 Beam Taper'!$EP$13:$EP$153</c:f>
              <c:numCache>
                <c:formatCode>0.0000</c:formatCode>
                <c:ptCount val="141"/>
                <c:pt idx="0">
                  <c:v>445.0666898287418</c:v>
                </c:pt>
                <c:pt idx="1">
                  <c:v>442.83240964840263</c:v>
                </c:pt>
                <c:pt idx="2">
                  <c:v>440.57636094081147</c:v>
                </c:pt>
                <c:pt idx="3">
                  <c:v>438.29827543279032</c:v>
                </c:pt>
                <c:pt idx="4">
                  <c:v>435.99788241913035</c:v>
                </c:pt>
                <c:pt idx="5">
                  <c:v>433.67490885113688</c:v>
                </c:pt>
                <c:pt idx="6">
                  <c:v>431.32907943614629</c:v>
                </c:pt>
                <c:pt idx="7">
                  <c:v>428.960116748909</c:v>
                </c:pt>
                <c:pt idx="8">
                  <c:v>426.5677413558102</c:v>
                </c:pt>
                <c:pt idx="9">
                  <c:v>424.1516719529688</c:v>
                </c:pt>
                <c:pt idx="10">
                  <c:v>421.71162551934674</c:v>
                </c:pt>
                <c:pt idx="11">
                  <c:v>419.2473174860848</c:v>
                </c:pt>
                <c:pt idx="12">
                  <c:v>416.7584619233823</c:v>
                </c:pt>
                <c:pt idx="13">
                  <c:v>414.24477174634035</c:v>
                </c:pt>
                <c:pt idx="14">
                  <c:v>411.7059589413077</c:v>
                </c:pt>
                <c:pt idx="15">
                  <c:v>409.1417348143886</c:v>
                </c:pt>
                <c:pt idx="16">
                  <c:v>406.55181026390909</c:v>
                </c:pt>
                <c:pt idx="17">
                  <c:v>403.93589607878488</c:v>
                </c:pt>
                <c:pt idx="18">
                  <c:v>401.29370326489317</c:v>
                </c:pt>
                <c:pt idx="19">
                  <c:v>398.62494340172299</c:v>
                </c:pt>
                <c:pt idx="20">
                  <c:v>395.92932903176785</c:v>
                </c:pt>
                <c:pt idx="21">
                  <c:v>393.206574085331</c:v>
                </c:pt>
                <c:pt idx="22">
                  <c:v>390.45639434363056</c:v>
                </c:pt>
                <c:pt idx="23">
                  <c:v>387.67850794334271</c:v>
                </c:pt>
                <c:pt idx="24">
                  <c:v>384.87263592597833</c:v>
                </c:pt>
                <c:pt idx="25">
                  <c:v>382.03850283577964</c:v>
                </c:pt>
                <c:pt idx="26">
                  <c:v>379.17583737013865</c:v>
                </c:pt>
                <c:pt idx="27">
                  <c:v>376.28437308687751</c:v>
                </c:pt>
                <c:pt idx="28">
                  <c:v>373.36384917311079</c:v>
                </c:pt>
                <c:pt idx="29">
                  <c:v>370.41401128081208</c:v>
                </c:pt>
                <c:pt idx="30">
                  <c:v>367.4346124346593</c:v>
                </c:pt>
                <c:pt idx="31">
                  <c:v>364.4254140182162</c:v>
                </c:pt>
                <c:pt idx="32">
                  <c:v>361.38618684504524</c:v>
                </c:pt>
                <c:pt idx="33">
                  <c:v>358.31671232193037</c:v>
                </c:pt>
                <c:pt idx="34">
                  <c:v>355.21678371202597</c:v>
                </c:pt>
                <c:pt idx="35">
                  <c:v>352.08620750645576</c:v>
                </c:pt>
                <c:pt idx="36">
                  <c:v>348.92480491364762</c:v>
                </c:pt>
                <c:pt idx="37">
                  <c:v>345.73241347654209</c:v>
                </c:pt>
                <c:pt idx="38">
                  <c:v>342.50888882873386</c:v>
                </c:pt>
                <c:pt idx="39">
                  <c:v>339.2541066016293</c:v>
                </c:pt>
                <c:pt idx="40">
                  <c:v>335.96796449581853</c:v>
                </c:pt>
                <c:pt idx="41">
                  <c:v>332.65038453110219</c:v>
                </c:pt>
                <c:pt idx="42">
                  <c:v>329.30131549095836</c:v>
                </c:pt>
                <c:pt idx="43">
                  <c:v>325.92073557874647</c:v>
                </c:pt>
                <c:pt idx="44">
                  <c:v>322.50865530458174</c:v>
                </c:pt>
                <c:pt idx="45">
                  <c:v>319.06512062364408</c:v>
                </c:pt>
                <c:pt idx="46">
                  <c:v>315.59021634869049</c:v>
                </c:pt>
                <c:pt idx="47">
                  <c:v>312.08406986177187</c:v>
                </c:pt>
                <c:pt idx="48">
                  <c:v>308.54685515260371</c:v>
                </c:pt>
                <c:pt idx="49">
                  <c:v>304.97879721377058</c:v>
                </c:pt>
                <c:pt idx="50">
                  <c:v>301.38017682596291</c:v>
                </c:pt>
                <c:pt idx="51">
                  <c:v>297.75133576978487</c:v>
                </c:pt>
                <c:pt idx="52">
                  <c:v>294.09268250438987</c:v>
                </c:pt>
                <c:pt idx="53">
                  <c:v>290.40469835733046</c:v>
                </c:pt>
                <c:pt idx="54">
                  <c:v>286.68794427458835</c:v>
                </c:pt>
                <c:pt idx="55">
                  <c:v>282.94306818487092</c:v>
                </c:pt>
                <c:pt idx="56">
                  <c:v>279.17081303793697</c:v>
                </c:pt>
                <c:pt idx="57">
                  <c:v>275.3720255830732</c:v>
                </c:pt>
                <c:pt idx="58">
                  <c:v>271.54766596091298</c:v>
                </c:pt>
                <c:pt idx="59">
                  <c:v>267.69881818971783</c:v>
                </c:pt>
                <c:pt idx="60">
                  <c:v>263.82670163608276</c:v>
                </c:pt>
                <c:pt idx="61">
                  <c:v>259.93268356995031</c:v>
                </c:pt>
                <c:pt idx="62">
                  <c:v>256.01829291492714</c:v>
                </c:pt>
                <c:pt idx="63">
                  <c:v>252.08523531736839</c:v>
                </c:pt>
                <c:pt idx="64">
                  <c:v>248.13540967171187</c:v>
                </c:pt>
                <c:pt idx="65">
                  <c:v>244.17092625529952</c:v>
                </c:pt>
                <c:pt idx="66">
                  <c:v>240.1941266436809</c:v>
                </c:pt>
                <c:pt idx="67">
                  <c:v>236.20760559739995</c:v>
                </c:pt>
                <c:pt idx="68">
                  <c:v>232.21423513386861</c:v>
                </c:pt>
                <c:pt idx="69">
                  <c:v>228.21719102346717</c:v>
                </c:pt>
                <c:pt idx="70">
                  <c:v>224.21998197792288</c:v>
                </c:pt>
                <c:pt idx="71">
                  <c:v>220.22581145194687</c:v>
                </c:pt>
                <c:pt idx="72">
                  <c:v>216.23546344034793</c:v>
                </c:pt>
                <c:pt idx="73">
                  <c:v>212.24909201927517</c:v>
                </c:pt>
                <c:pt idx="74">
                  <c:v>208.26685949117305</c:v>
                </c:pt>
                <c:pt idx="75">
                  <c:v>204.28893693094187</c:v>
                </c:pt>
                <c:pt idx="76">
                  <c:v>200.31550477541654</c:v>
                </c:pt>
                <c:pt idx="77">
                  <c:v>196.34675346015067</c:v>
                </c:pt>
                <c:pt idx="78">
                  <c:v>192.38288410790781</c:v>
                </c:pt>
                <c:pt idx="79">
                  <c:v>188.4241092737432</c:v>
                </c:pt>
                <c:pt idx="80">
                  <c:v>184.47065375206367</c:v>
                </c:pt>
                <c:pt idx="81">
                  <c:v>180.52275545164503</c:v>
                </c:pt>
                <c:pt idx="82">
                  <c:v>176.58066634525079</c:v>
                </c:pt>
                <c:pt idx="83">
                  <c:v>172.64465350120767</c:v>
                </c:pt>
                <c:pt idx="84">
                  <c:v>168.71500020514191</c:v>
                </c:pt>
                <c:pt idx="85">
                  <c:v>164.79200718099577</c:v>
                </c:pt>
                <c:pt idx="86">
                  <c:v>160.87599392148493</c:v>
                </c:pt>
                <c:pt idx="87">
                  <c:v>156.9673001393553</c:v>
                </c:pt>
                <c:pt idx="88">
                  <c:v>153.06628735209193</c:v>
                </c:pt>
                <c:pt idx="89">
                  <c:v>149.17334061427769</c:v>
                </c:pt>
                <c:pt idx="90">
                  <c:v>145.28887041346258</c:v>
                </c:pt>
                <c:pt idx="91">
                  <c:v>141.41331474733641</c:v>
                </c:pt>
                <c:pt idx="92">
                  <c:v>137.54714140219744</c:v>
                </c:pt>
                <c:pt idx="93">
                  <c:v>133.69085045515371</c:v>
                </c:pt>
                <c:pt idx="94">
                  <c:v>129.84497702534344</c:v>
                </c:pt>
                <c:pt idx="95">
                  <c:v>126.0100943026021</c:v>
                </c:pt>
                <c:pt idx="96">
                  <c:v>122.18681688571436</c:v>
                </c:pt>
                <c:pt idx="97">
                  <c:v>118.37580446648268</c:v>
                </c:pt>
                <c:pt idx="98">
                  <c:v>114.57776590058886</c:v>
                </c:pt>
                <c:pt idx="99">
                  <c:v>110.79346371165317</c:v>
                </c:pt>
                <c:pt idx="100">
                  <c:v>107.02371908100351</c:v>
                </c:pt>
                <c:pt idx="101">
                  <c:v>103.26941738277169</c:v>
                </c:pt>
                <c:pt idx="102">
                  <c:v>99.531514331948955</c:v>
                </c:pt>
                <c:pt idx="103">
                  <c:v>95.811042822234498</c:v>
                </c:pt>
                <c:pt idx="104">
                  <c:v>92.109120541055006</c:v>
                </c:pt>
                <c:pt idx="105">
                  <c:v>88.426958461109493</c:v>
                </c:pt>
                <c:pt idx="106">
                  <c:v>84.765870321538443</c:v>
                </c:pt>
                <c:pt idx="107">
                  <c:v>81.1272832273782</c:v>
                </c:pt>
                <c:pt idx="108">
                  <c:v>77.512749513803058</c:v>
                </c:pt>
                <c:pt idx="109">
                  <c:v>73.92396004165127</c:v>
                </c:pt>
                <c:pt idx="110">
                  <c:v>70.362759113653325</c:v>
                </c:pt>
                <c:pt idx="111">
                  <c:v>66.831161225983081</c:v>
                </c:pt>
                <c:pt idx="112">
                  <c:v>63.331369898422174</c:v>
                </c:pt>
                <c:pt idx="113">
                  <c:v>59.86579885744986</c:v>
                </c:pt>
                <c:pt idx="114">
                  <c:v>56.437095880513418</c:v>
                </c:pt>
                <c:pt idx="115">
                  <c:v>53.048169645649459</c:v>
                </c:pt>
                <c:pt idx="116">
                  <c:v>49.702219967265869</c:v>
                </c:pt>
                <c:pt idx="117">
                  <c:v>46.402771834546165</c:v>
                </c:pt>
                <c:pt idx="118">
                  <c:v>43.153713699856567</c:v>
                </c:pt>
                <c:pt idx="119">
                  <c:v>39.959340485544843</c:v>
                </c:pt>
                <c:pt idx="120">
                  <c:v>36.82440178013259</c:v>
                </c:pt>
                <c:pt idx="121">
                  <c:v>33.754155665736285</c:v>
                </c:pt>
                <c:pt idx="122">
                  <c:v>30.754428537571155</c:v>
                </c:pt>
                <c:pt idx="123">
                  <c:v>27.831681113105017</c:v>
                </c:pt>
                <c:pt idx="124">
                  <c:v>24.993080535008435</c:v>
                </c:pt>
                <c:pt idx="125">
                  <c:v>22.246577978122954</c:v>
                </c:pt>
                <c:pt idx="126">
                  <c:v>19.60099036582751</c:v>
                </c:pt>
                <c:pt idx="127">
                  <c:v>17.066083518445893</c:v>
                </c:pt>
                <c:pt idx="128">
                  <c:v>14.652652035265545</c:v>
                </c:pt>
                <c:pt idx="129">
                  <c:v>12.3725880455733</c:v>
                </c:pt>
                <c:pt idx="130">
                  <c:v>10.23892600314581</c:v>
                </c:pt>
                <c:pt idx="131">
                  <c:v>8.2658428812437101</c:v>
                </c:pt>
                <c:pt idx="132">
                  <c:v>6.4685806519611226</c:v>
                </c:pt>
                <c:pt idx="133">
                  <c:v>4.86323759416483</c:v>
                </c:pt>
                <c:pt idx="134">
                  <c:v>3.4663406371058976</c:v>
                </c:pt>
                <c:pt idx="135">
                  <c:v>2.2940497894462579</c:v>
                </c:pt>
                <c:pt idx="136">
                  <c:v>1.360727774352219</c:v>
                </c:pt>
                <c:pt idx="137">
                  <c:v>0.67635370477494339</c:v>
                </c:pt>
                <c:pt idx="138">
                  <c:v>0.24162385034157441</c:v>
                </c:pt>
                <c:pt idx="139">
                  <c:v>3.766719428634363E-2</c:v>
                </c:pt>
                <c:pt idx="1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B22-4244-A5CA-94D900DB65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95993743"/>
        <c:axId val="895994223"/>
      </c:lineChart>
      <c:catAx>
        <c:axId val="89599374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Distance Along Spar (x)[m]</a:t>
                </a:r>
              </a:p>
            </c:rich>
          </c:tx>
          <c:layout>
            <c:manualLayout>
              <c:xMode val="edge"/>
              <c:yMode val="edge"/>
              <c:x val="0.40905106567276328"/>
              <c:y val="0.9065213742188460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5994223"/>
        <c:crosses val="autoZero"/>
        <c:auto val="1"/>
        <c:lblAlgn val="ctr"/>
        <c:lblOffset val="100"/>
        <c:noMultiLvlLbl val="0"/>
      </c:catAx>
      <c:valAx>
        <c:axId val="8959942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Compressive Normal Stress [MPa]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59937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Lift Factor of Safety</a:t>
            </a:r>
            <a:r>
              <a:rPr lang="en-US" sz="1600" baseline="0"/>
              <a:t> over Spar Using Distortional Energy Theory</a:t>
            </a:r>
            <a:endParaRPr lang="en-US" sz="16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2900667285318809"/>
          <c:y val="0.10373455642825166"/>
          <c:w val="0.85288330968574522"/>
          <c:h val="0.72748061470333347"/>
        </c:manualLayout>
      </c:layout>
      <c:lineChart>
        <c:grouping val="standard"/>
        <c:varyColors val="0"/>
        <c:ser>
          <c:idx val="0"/>
          <c:order val="0"/>
          <c:tx>
            <c:strRef>
              <c:f>'P.2 Beam Taper'!$DY$13</c:f>
              <c:strCache>
                <c:ptCount val="1"/>
                <c:pt idx="0">
                  <c:v>FS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6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1-DE83-4A3F-85BB-E3C448890ADE}"/>
              </c:ext>
            </c:extLst>
          </c:dPt>
          <c:dLbls>
            <c:dLbl>
              <c:idx val="0"/>
              <c:layout>
                <c:manualLayout>
                  <c:x val="4.7934695322495176E-2"/>
                  <c:y val="-0.10896487019774345"/>
                </c:manualLayout>
              </c:layout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E83-4A3F-85BB-E3C448890AD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'P.2 Beam Taper'!$DV$14:$DV$154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'P.2 Beam Taper'!$DY$14:$DY$153</c:f>
              <c:numCache>
                <c:formatCode>0.00</c:formatCode>
                <c:ptCount val="140"/>
                <c:pt idx="0">
                  <c:v>1.2755371171724506</c:v>
                </c:pt>
                <c:pt idx="1">
                  <c:v>1.2823818441030266</c:v>
                </c:pt>
                <c:pt idx="2">
                  <c:v>1.2893734152520426</c:v>
                </c:pt>
                <c:pt idx="3">
                  <c:v>1.2965164532459137</c:v>
                </c:pt>
                <c:pt idx="4">
                  <c:v>1.3038157708274452</c:v>
                </c:pt>
                <c:pt idx="5">
                  <c:v>1.3112763804298133</c:v>
                </c:pt>
                <c:pt idx="6">
                  <c:v>1.3189035043159769</c:v>
                </c:pt>
                <c:pt idx="7">
                  <c:v>1.3267025853213987</c:v>
                </c:pt>
                <c:pt idx="8">
                  <c:v>1.3346792982407683</c:v>
                </c:pt>
                <c:pt idx="9">
                  <c:v>1.3428395619024163</c:v>
                </c:pt>
                <c:pt idx="10">
                  <c:v>1.3511895519773747</c:v>
                </c:pt>
                <c:pt idx="11">
                  <c:v>1.3597357145735438</c:v>
                </c:pt>
                <c:pt idx="12">
                  <c:v>1.3684847806692031</c:v>
                </c:pt>
                <c:pt idx="13">
                  <c:v>1.3774437814442015</c:v>
                </c:pt>
                <c:pt idx="14">
                  <c:v>1.3866200645715474</c:v>
                </c:pt>
                <c:pt idx="15">
                  <c:v>1.3960213115368834</c:v>
                </c:pt>
                <c:pt idx="16">
                  <c:v>1.4056555560584372</c:v>
                </c:pt>
                <c:pt idx="17">
                  <c:v>1.4155312036855514</c:v>
                </c:pt>
                <c:pt idx="18">
                  <c:v>1.4256570526598615</c:v>
                </c:pt>
                <c:pt idx="19">
                  <c:v>1.4360423161295444</c:v>
                </c:pt>
                <c:pt idx="20">
                  <c:v>1.4466966458139745</c:v>
                </c:pt>
                <c:pt idx="21">
                  <c:v>1.4576301572235033</c:v>
                </c:pt>
                <c:pt idx="22">
                  <c:v>1.4688534565470095</c:v>
                </c:pt>
                <c:pt idx="23">
                  <c:v>1.4803776693283945</c:v>
                </c:pt>
                <c:pt idx="24">
                  <c:v>1.4922144710622889</c:v>
                </c:pt>
                <c:pt idx="25">
                  <c:v>1.5043761198490035</c:v>
                </c:pt>
                <c:pt idx="26">
                  <c:v>1.5168754912591147</c:v>
                </c:pt>
                <c:pt idx="27">
                  <c:v>1.5297261155691473</c:v>
                </c:pt>
                <c:pt idx="28">
                  <c:v>1.5429422175415162</c:v>
                </c:pt>
                <c:pt idx="29">
                  <c:v>1.556538758934281</c:v>
                </c:pt>
                <c:pt idx="30">
                  <c:v>1.5705314839392721</c:v>
                </c:pt>
                <c:pt idx="31">
                  <c:v>1.5849369677607739</c:v>
                </c:pt>
                <c:pt idx="32">
                  <c:v>1.5997726685610953</c:v>
                </c:pt>
                <c:pt idx="33">
                  <c:v>1.6150569830139281</c:v>
                </c:pt>
                <c:pt idx="34">
                  <c:v>1.6308093057212389</c:v>
                </c:pt>
                <c:pt idx="35">
                  <c:v>1.6470500927643787</c:v>
                </c:pt>
                <c:pt idx="36">
                  <c:v>1.6638009296747893</c:v>
                </c:pt>
                <c:pt idx="37">
                  <c:v>1.6810846041238381</c:v>
                </c:pt>
                <c:pt idx="38">
                  <c:v>1.6989251836443775</c:v>
                </c:pt>
                <c:pt idx="39">
                  <c:v>1.7173480987079974</c:v>
                </c:pt>
                <c:pt idx="40">
                  <c:v>1.736380231490801</c:v>
                </c:pt>
                <c:pt idx="41">
                  <c:v>1.7560500106657742</c:v>
                </c:pt>
                <c:pt idx="42">
                  <c:v>1.7763875125602024</c:v>
                </c:pt>
                <c:pt idx="43">
                  <c:v>1.7974245690102424</c:v>
                </c:pt>
                <c:pt idx="44">
                  <c:v>1.8191948822296478</c:v>
                </c:pt>
                <c:pt idx="45">
                  <c:v>1.8417341469828989</c:v>
                </c:pt>
                <c:pt idx="46">
                  <c:v>1.8650801803111807</c:v>
                </c:pt>
                <c:pt idx="47">
                  <c:v>1.8892730589983211</c:v>
                </c:pt>
                <c:pt idx="48">
                  <c:v>1.914355264877494</c:v>
                </c:pt>
                <c:pt idx="49">
                  <c:v>1.9403718379611112</c:v>
                </c:pt>
                <c:pt idx="50">
                  <c:v>1.9673705372172439</c:v>
                </c:pt>
                <c:pt idx="51">
                  <c:v>1.9954020086050472</c:v>
                </c:pt>
                <c:pt idx="52">
                  <c:v>2.0245199597053003</c:v>
                </c:pt>
                <c:pt idx="53">
                  <c:v>2.0547813399230237</c:v>
                </c:pt>
                <c:pt idx="54">
                  <c:v>2.0862465247756083</c:v>
                </c:pt>
                <c:pt idx="55">
                  <c:v>2.1189795021850486</c:v>
                </c:pt>
                <c:pt idx="56">
                  <c:v>2.153048057932851</c:v>
                </c:pt>
                <c:pt idx="57">
                  <c:v>2.1885239564690999</c:v>
                </c:pt>
                <c:pt idx="58">
                  <c:v>2.2254831120404179</c:v>
                </c:pt>
                <c:pt idx="59">
                  <c:v>2.2640057435500909</c:v>
                </c:pt>
                <c:pt idx="60">
                  <c:v>2.304176504606477</c:v>
                </c:pt>
                <c:pt idx="61">
                  <c:v>2.3460845777529662</c:v>
                </c:pt>
                <c:pt idx="62">
                  <c:v>2.3898237187806792</c:v>
                </c:pt>
                <c:pt idx="63">
                  <c:v>2.4354922331522544</c:v>
                </c:pt>
                <c:pt idx="64">
                  <c:v>2.4831928617264101</c:v>
                </c:pt>
                <c:pt idx="65">
                  <c:v>2.5330325469439527</c:v>
                </c:pt>
                <c:pt idx="66">
                  <c:v>2.5851220431469804</c:v>
                </c:pt>
                <c:pt idx="67">
                  <c:v>2.6395753254340475</c:v>
                </c:pt>
                <c:pt idx="68">
                  <c:v>2.6965087400311769</c:v>
                </c:pt>
                <c:pt idx="69">
                  <c:v>2.7560398251547977</c:v>
                </c:pt>
                <c:pt idx="70">
                  <c:v>2.8182857142857149</c:v>
                </c:pt>
                <c:pt idx="71">
                  <c:v>2.8833742749367781</c:v>
                </c:pt>
                <c:pt idx="72">
                  <c:v>2.9514893347663569</c:v>
                </c:pt>
                <c:pt idx="73">
                  <c:v>3.0228444199104385</c:v>
                </c:pt>
                <c:pt idx="74">
                  <c:v>3.0976734495451037</c:v>
                </c:pt>
                <c:pt idx="75">
                  <c:v>3.1762332146915764</c:v>
                </c:pt>
                <c:pt idx="76">
                  <c:v>3.2588062259815631</c:v>
                </c:pt>
                <c:pt idx="77">
                  <c:v>3.34570399588406</c:v>
                </c:pt>
                <c:pt idx="78">
                  <c:v>3.4372708345006844</c:v>
                </c:pt>
                <c:pt idx="79">
                  <c:v>3.5338882549029247</c:v>
                </c:pt>
                <c:pt idx="80">
                  <c:v>3.6359801050013836</c:v>
                </c:pt>
                <c:pt idx="81">
                  <c:v>3.744018569268889</c:v>
                </c:pt>
                <c:pt idx="82">
                  <c:v>3.8585312168238199</c:v>
                </c:pt>
                <c:pt idx="83">
                  <c:v>3.9801093144534128</c:v>
                </c:pt>
                <c:pt idx="84">
                  <c:v>4.1094176768451796</c:v>
                </c:pt>
                <c:pt idx="85">
                  <c:v>4.2472063952702239</c:v>
                </c:pt>
                <c:pt idx="86">
                  <c:v>4.3943248752146404</c:v>
                </c:pt>
                <c:pt idx="87">
                  <c:v>4.5517387298279663</c:v>
                </c:pt>
                <c:pt idx="88">
                  <c:v>4.7205502290195787</c:v>
                </c:pt>
                <c:pt idx="89">
                  <c:v>4.9020232068211769</c:v>
                </c:pt>
                <c:pt idx="90">
                  <c:v>5.0976136009445172</c:v>
                </c:pt>
                <c:pt idx="91">
                  <c:v>5.3090071650181301</c:v>
                </c:pt>
                <c:pt idx="92">
                  <c:v>5.5381663944163524</c:v>
                </c:pt>
                <c:pt idx="93">
                  <c:v>5.7873893974985444</c:v>
                </c:pt>
                <c:pt idx="94">
                  <c:v>6.0593844095344114</c:v>
                </c:pt>
                <c:pt idx="95">
                  <c:v>6.3573650133649613</c:v>
                </c:pt>
                <c:pt idx="96">
                  <c:v>6.6851730932039137</c:v>
                </c:pt>
                <c:pt idx="97">
                  <c:v>7.0474394088427745</c:v>
                </c:pt>
                <c:pt idx="98">
                  <c:v>7.4497959183671343</c:v>
                </c:pt>
                <c:pt idx="99">
                  <c:v>7.8991603796079426</c:v>
                </c:pt>
                <c:pt idx="100">
                  <c:v>8.4041236209334045</c:v>
                </c:pt>
                <c:pt idx="101">
                  <c:v>8.9754853983988845</c:v>
                </c:pt>
                <c:pt idx="102">
                  <c:v>9.6270098123023171</c:v>
                </c:pt>
                <c:pt idx="103">
                  <c:v>10.376512815470662</c:v>
                </c:pt>
                <c:pt idx="104">
                  <c:v>11.247465437787922</c:v>
                </c:pt>
                <c:pt idx="105">
                  <c:v>12.27142229199373</c:v>
                </c:pt>
                <c:pt idx="106">
                  <c:v>13.491817136636726</c:v>
                </c:pt>
                <c:pt idx="107">
                  <c:v>14.970115691247429</c:v>
                </c:pt>
                <c:pt idx="108">
                  <c:v>16.796230001616252</c:v>
                </c:pt>
                <c:pt idx="109">
                  <c:v>19.107085859871653</c:v>
                </c:pt>
                <c:pt idx="110">
                  <c:v>22.121904761903693</c:v>
                </c:pt>
                <c:pt idx="111">
                  <c:v>26.214848952869211</c:v>
                </c:pt>
                <c:pt idx="112">
                  <c:v>32.081076066786807</c:v>
                </c:pt>
                <c:pt idx="113">
                  <c:v>41.174533910534237</c:v>
                </c:pt>
                <c:pt idx="114">
                  <c:v>57.130819022908014</c:v>
                </c:pt>
                <c:pt idx="115">
                  <c:v>92.312379235386771</c:v>
                </c:pt>
                <c:pt idx="116">
                  <c:v>233.26071428580886</c:v>
                </c:pt>
                <c:pt idx="117">
                  <c:v>471.99150023584366</c:v>
                </c:pt>
                <c:pt idx="118">
                  <c:v>119.51300336038037</c:v>
                </c:pt>
                <c:pt idx="119">
                  <c:v>69.25714285717946</c:v>
                </c:pt>
                <c:pt idx="120">
                  <c:v>49.235437939124452</c:v>
                </c:pt>
                <c:pt idx="121">
                  <c:v>38.527874754473146</c:v>
                </c:pt>
                <c:pt idx="122">
                  <c:v>31.906766917293623</c:v>
                </c:pt>
                <c:pt idx="123">
                  <c:v>27.448717925682853</c:v>
                </c:pt>
                <c:pt idx="124">
                  <c:v>24.282481315855975</c:v>
                </c:pt>
                <c:pt idx="125">
                  <c:v>21.958668907566452</c:v>
                </c:pt>
                <c:pt idx="126">
                  <c:v>20.225072886306425</c:v>
                </c:pt>
                <c:pt idx="127">
                  <c:v>18.933061194653757</c:v>
                </c:pt>
                <c:pt idx="128">
                  <c:v>17.994453781519869</c:v>
                </c:pt>
                <c:pt idx="129">
                  <c:v>17.360834148996631</c:v>
                </c:pt>
                <c:pt idx="130">
                  <c:v>17.014578397217502</c:v>
                </c:pt>
                <c:pt idx="131">
                  <c:v>16.967850753903512</c:v>
                </c:pt>
                <c:pt idx="132">
                  <c:v>17.269854792669296</c:v>
                </c:pt>
                <c:pt idx="133">
                  <c:v>18.027288629743762</c:v>
                </c:pt>
                <c:pt idx="134">
                  <c:v>19.452947052933794</c:v>
                </c:pt>
                <c:pt idx="135">
                  <c:v>21.98669459574554</c:v>
                </c:pt>
                <c:pt idx="136">
                  <c:v>26.638746390271528</c:v>
                </c:pt>
                <c:pt idx="137">
                  <c:v>36.192974238630455</c:v>
                </c:pt>
                <c:pt idx="138">
                  <c:v>61.179428572318855</c:v>
                </c:pt>
                <c:pt idx="139">
                  <c:v>180.19957356202013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83-4A3F-85BB-E3C448890A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56602495"/>
        <c:axId val="1356602975"/>
      </c:lineChart>
      <c:catAx>
        <c:axId val="135660249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Distance Along Spar (x)[m]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6602975"/>
        <c:crosses val="autoZero"/>
        <c:auto val="1"/>
        <c:lblAlgn val="ctr"/>
        <c:lblOffset val="100"/>
        <c:noMultiLvlLbl val="0"/>
      </c:catAx>
      <c:valAx>
        <c:axId val="13566029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Factor</a:t>
                </a:r>
                <a:r>
                  <a:rPr lang="en-US" sz="1600" baseline="0"/>
                  <a:t> of Safety</a:t>
                </a:r>
              </a:p>
            </c:rich>
          </c:tx>
          <c:layout>
            <c:manualLayout>
              <c:xMode val="edge"/>
              <c:yMode val="edge"/>
              <c:x val="2.3049106393404687E-2"/>
              <c:y val="0.323850099570497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66024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Lift Factor of Safety over Spar Using Distortional Energy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2845656383116044"/>
          <c:y val="0.11662557549158814"/>
          <c:w val="0.85351064928359366"/>
          <c:h val="0.72313734348780168"/>
        </c:manualLayout>
      </c:layout>
      <c:lineChart>
        <c:grouping val="standard"/>
        <c:varyColors val="0"/>
        <c:ser>
          <c:idx val="0"/>
          <c:order val="0"/>
          <c:tx>
            <c:strRef>
              <c:f>'P.2 Beam Taper'!$FU$13</c:f>
              <c:strCache>
                <c:ptCount val="1"/>
                <c:pt idx="0">
                  <c:v>FS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5"/>
              <c:spPr>
                <a:solidFill>
                  <a:schemeClr val="accent2"/>
                </a:solidFill>
                <a:ln w="9525">
                  <a:solidFill>
                    <a:schemeClr val="accent2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F014-4AB9-8854-2B75C60D0815}"/>
              </c:ext>
            </c:extLst>
          </c:dPt>
          <c:dLbls>
            <c:dLbl>
              <c:idx val="0"/>
              <c:layout>
                <c:manualLayout>
                  <c:x val="4.4236909452503602E-2"/>
                  <c:y val="-0.11614768260476989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014-4AB9-8854-2B75C60D0815}"/>
                </c:ext>
              </c:extLst>
            </c:dLbl>
            <c:spPr>
              <a:noFill/>
              <a:ln w="12700">
                <a:solidFill>
                  <a:srgbClr val="C00000"/>
                </a:solidFill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'P.2 Beam Taper'!$FR$14:$FR$154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'P.2 Beam Taper'!$FU$14:$FU$154</c:f>
              <c:numCache>
                <c:formatCode>0.00</c:formatCode>
                <c:ptCount val="141"/>
                <c:pt idx="0">
                  <c:v>1.0110844291069199</c:v>
                </c:pt>
                <c:pt idx="1">
                  <c:v>1.0161857854019498</c:v>
                </c:pt>
                <c:pt idx="2">
                  <c:v>1.0213893433571088</c:v>
                </c:pt>
                <c:pt idx="3">
                  <c:v>1.0266980848958509</c:v>
                </c:pt>
                <c:pt idx="4">
                  <c:v>1.0321151045577999</c:v>
                </c:pt>
                <c:pt idx="5">
                  <c:v>1.0376436146423837</c:v>
                </c:pt>
                <c:pt idx="6">
                  <c:v>1.0432869506230864</c:v>
                </c:pt>
                <c:pt idx="7">
                  <c:v>1.0490485768480118</c:v>
                </c:pt>
                <c:pt idx="8">
                  <c:v>1.0549320925434078</c:v>
                </c:pt>
                <c:pt idx="9">
                  <c:v>1.0609412381377985</c:v>
                </c:pt>
                <c:pt idx="10">
                  <c:v>1.0670799019254344</c:v>
                </c:pt>
                <c:pt idx="11">
                  <c:v>1.0733521270888893</c:v>
                </c:pt>
                <c:pt idx="12">
                  <c:v>1.0797621191018045</c:v>
                </c:pt>
                <c:pt idx="13">
                  <c:v>1.0863142535340291</c:v>
                </c:pt>
                <c:pt idx="14">
                  <c:v>1.0930130842826868</c:v>
                </c:pt>
                <c:pt idx="15">
                  <c:v>1.0998633522540722</c:v>
                </c:pt>
                <c:pt idx="16">
                  <c:v>1.1068699945226832</c:v>
                </c:pt>
                <c:pt idx="17">
                  <c:v>1.114038153995184</c:v>
                </c:pt>
                <c:pt idx="18">
                  <c:v>1.1213731896085992</c:v>
                </c:pt>
                <c:pt idx="19">
                  <c:v>1.128880687093639</c:v>
                </c:pt>
                <c:pt idx="20">
                  <c:v>1.1365664703356535</c:v>
                </c:pt>
                <c:pt idx="21">
                  <c:v>1.1444366133673647</c:v>
                </c:pt>
                <c:pt idx="22">
                  <c:v>1.1524974530292023</c:v>
                </c:pt>
                <c:pt idx="23">
                  <c:v>1.1607556023347192</c:v>
                </c:pt>
                <c:pt idx="24">
                  <c:v>1.1692179645802294</c:v>
                </c:pt>
                <c:pt idx="25">
                  <c:v>1.1778917482394013</c:v>
                </c:pt>
                <c:pt idx="26">
                  <c:v>1.1867844826850746</c:v>
                </c:pt>
                <c:pt idx="27">
                  <c:v>1.1959040347819674</c:v>
                </c:pt>
                <c:pt idx="28">
                  <c:v>1.2052586263951781</c:v>
                </c:pt>
                <c:pt idx="29">
                  <c:v>1.2148568528603889</c:v>
                </c:pt>
                <c:pt idx="30">
                  <c:v>1.224707702462362</c:v>
                </c:pt>
                <c:pt idx="31">
                  <c:v>1.2348205769686147</c:v>
                </c:pt>
                <c:pt idx="32">
                  <c:v>1.2452053132649215</c:v>
                </c:pt>
                <c:pt idx="33">
                  <c:v>1.2558722061383969</c:v>
                </c:pt>
                <c:pt idx="34">
                  <c:v>1.2668320322522111</c:v>
                </c:pt>
                <c:pt idx="35">
                  <c:v>1.2780960753532185</c:v>
                </c:pt>
                <c:pt idx="36">
                  <c:v>1.2896761527497784</c:v>
                </c:pt>
                <c:pt idx="37">
                  <c:v>1.3015846430914191</c:v>
                </c:pt>
                <c:pt idx="38">
                  <c:v>1.3138345154744739</c:v>
                </c:pt>
                <c:pt idx="39">
                  <c:v>1.3264393598878805</c:v>
                </c:pt>
                <c:pt idx="40">
                  <c:v>1.3394134190005509</c:v>
                </c:pt>
                <c:pt idx="41">
                  <c:v>1.3527716212753269</c:v>
                </c:pt>
                <c:pt idx="42">
                  <c:v>1.366529615373965</c:v>
                </c:pt>
                <c:pt idx="43">
                  <c:v>1.3807038057916827</c:v>
                </c:pt>
                <c:pt idx="44">
                  <c:v>1.3953113896277096</c:v>
                </c:pt>
                <c:pt idx="45">
                  <c:v>1.4103703943584649</c:v>
                </c:pt>
                <c:pt idx="46">
                  <c:v>1.4258997164310134</c:v>
                </c:pt>
                <c:pt idx="47">
                  <c:v>1.4419191604342823</c:v>
                </c:pt>
                <c:pt idx="48">
                  <c:v>1.458449478531989</c:v>
                </c:pt>
                <c:pt idx="49">
                  <c:v>1.4755124097514847</c:v>
                </c:pt>
                <c:pt idx="50">
                  <c:v>1.4931307186134546</c:v>
                </c:pt>
                <c:pt idx="51">
                  <c:v>1.5113282324547845</c:v>
                </c:pt>
                <c:pt idx="52">
                  <c:v>1.5301298766360258</c:v>
                </c:pt>
                <c:pt idx="53">
                  <c:v>1.5495617066301539</c:v>
                </c:pt>
                <c:pt idx="54">
                  <c:v>1.5696509357540063</c:v>
                </c:pt>
                <c:pt idx="55">
                  <c:v>1.5904259570196522</c:v>
                </c:pt>
                <c:pt idx="56">
                  <c:v>1.6119163572405715</c:v>
                </c:pt>
                <c:pt idx="57">
                  <c:v>1.6341529211152412</c:v>
                </c:pt>
                <c:pt idx="58">
                  <c:v>1.6571676225152077</c:v>
                </c:pt>
                <c:pt idx="59">
                  <c:v>1.6809935996097134</c:v>
                </c:pt>
                <c:pt idx="60">
                  <c:v>1.7056651097458702</c:v>
                </c:pt>
                <c:pt idx="61">
                  <c:v>1.7312174591499603</c:v>
                </c:pt>
                <c:pt idx="62">
                  <c:v>1.7576869014962595</c:v>
                </c:pt>
                <c:pt idx="63">
                  <c:v>1.7851104981752</c:v>
                </c:pt>
                <c:pt idx="64">
                  <c:v>1.81352593164901</c:v>
                </c:pt>
                <c:pt idx="65">
                  <c:v>1.842971261572274</c:v>
                </c:pt>
                <c:pt idx="66">
                  <c:v>1.8734846113350572</c:v>
                </c:pt>
                <c:pt idx="67">
                  <c:v>1.9051037703120994</c:v>
                </c:pt>
                <c:pt idx="68">
                  <c:v>1.9378656943256758</c:v>
                </c:pt>
                <c:pt idx="69">
                  <c:v>1.9718058836055314</c:v>
                </c:pt>
                <c:pt idx="70">
                  <c:v>2.0069576138147571</c:v>
                </c:pt>
                <c:pt idx="71">
                  <c:v>2.0433572115509708</c:v>
                </c:pt>
                <c:pt idx="72">
                  <c:v>2.0810647469217729</c:v>
                </c:pt>
                <c:pt idx="73">
                  <c:v>2.1201504125121713</c:v>
                </c:pt>
                <c:pt idx="74">
                  <c:v>2.1606894207720662</c:v>
                </c:pt>
                <c:pt idx="75">
                  <c:v>2.2027624538088357</c:v>
                </c:pt>
                <c:pt idx="76">
                  <c:v>2.2464561617659946</c:v>
                </c:pt>
                <c:pt idx="77">
                  <c:v>2.2918637159505124</c:v>
                </c:pt>
                <c:pt idx="78">
                  <c:v>2.3390854237718695</c:v>
                </c:pt>
                <c:pt idx="79">
                  <c:v>2.3882294136056572</c:v>
                </c:pt>
                <c:pt idx="80">
                  <c:v>2.4394123989218306</c:v>
                </c:pt>
                <c:pt idx="81">
                  <c:v>2.4927605324556295</c:v>
                </c:pt>
                <c:pt idx="82">
                  <c:v>2.5484103628885357</c:v>
                </c:pt>
                <c:pt idx="83">
                  <c:v>2.6065099084974106</c:v>
                </c:pt>
                <c:pt idx="84">
                  <c:v>2.6672198645813441</c:v>
                </c:pt>
                <c:pt idx="85">
                  <c:v>2.7307149642625093</c:v>
                </c:pt>
                <c:pt idx="86">
                  <c:v>2.797185515569347</c:v>
                </c:pt>
                <c:pt idx="87">
                  <c:v>2.8668391416587453</c:v>
                </c:pt>
                <c:pt idx="88">
                  <c:v>2.9399027557576014</c:v>
                </c:pt>
                <c:pt idx="89">
                  <c:v>3.0166248080719695</c:v>
                </c:pt>
                <c:pt idx="90">
                  <c:v>3.0972778487394907</c:v>
                </c:pt>
                <c:pt idx="91">
                  <c:v>3.1821614591526712</c:v>
                </c:pt>
                <c:pt idx="92">
                  <c:v>3.2716056139921408</c:v>
                </c:pt>
                <c:pt idx="93">
                  <c:v>3.3659745485047345</c:v>
                </c:pt>
                <c:pt idx="94">
                  <c:v>3.4656712204752287</c:v>
                </c:pt>
                <c:pt idx="95">
                  <c:v>3.5711424746605203</c:v>
                </c:pt>
                <c:pt idx="96">
                  <c:v>3.6828850400522413</c:v>
                </c:pt>
                <c:pt idx="97">
                  <c:v>3.8014525183430918</c:v>
                </c:pt>
                <c:pt idx="98">
                  <c:v>3.9274635568512801</c:v>
                </c:pt>
                <c:pt idx="99">
                  <c:v>4.0616114428117598</c:v>
                </c:pt>
                <c:pt idx="100">
                  <c:v>4.2046754108722997</c:v>
                </c:pt>
                <c:pt idx="101">
                  <c:v>4.3575340251224555</c:v>
                </c:pt>
                <c:pt idx="102">
                  <c:v>4.5211810854117891</c:v>
                </c:pt>
                <c:pt idx="103">
                  <c:v>4.6967446209193149</c:v>
                </c:pt>
                <c:pt idx="104">
                  <c:v>4.8855096797870887</c:v>
                </c:pt>
                <c:pt idx="105">
                  <c:v>5.0889458128078857</c:v>
                </c:pt>
                <c:pt idx="106">
                  <c:v>5.3087403962589645</c:v>
                </c:pt>
                <c:pt idx="107">
                  <c:v>5.5468392641569135</c:v>
                </c:pt>
                <c:pt idx="108">
                  <c:v>5.8054965515042962</c:v>
                </c:pt>
                <c:pt idx="109">
                  <c:v>6.0873362269344709</c:v>
                </c:pt>
                <c:pt idx="110">
                  <c:v>6.3954285714285053</c:v>
                </c:pt>
                <c:pt idx="111">
                  <c:v>6.7333859197563353</c:v>
                </c:pt>
                <c:pt idx="112">
                  <c:v>7.1054834392775579</c:v>
                </c:pt>
                <c:pt idx="113">
                  <c:v>7.516812747651171</c:v>
                </c:pt>
                <c:pt idx="114">
                  <c:v>7.9734790208327473</c:v>
                </c:pt>
                <c:pt idx="115">
                  <c:v>8.4828562984529867</c:v>
                </c:pt>
                <c:pt idx="116">
                  <c:v>9.0539215410573668</c:v>
                </c:pt>
                <c:pt idx="117">
                  <c:v>9.6976965428815571</c:v>
                </c:pt>
                <c:pt idx="118">
                  <c:v>10.42783949325538</c:v>
                </c:pt>
                <c:pt idx="119">
                  <c:v>11.261447124303414</c:v>
                </c:pt>
                <c:pt idx="120">
                  <c:v>12.220157782516452</c:v>
                </c:pt>
                <c:pt idx="121">
                  <c:v>13.331691790969408</c:v>
                </c:pt>
                <c:pt idx="122">
                  <c:v>14.632039072039898</c:v>
                </c:pt>
                <c:pt idx="123">
                  <c:v>16.168624459702862</c:v>
                </c:pt>
                <c:pt idx="124">
                  <c:v>18.004983394090765</c:v>
                </c:pt>
                <c:pt idx="125">
                  <c:v>20.227830115828382</c:v>
                </c:pt>
                <c:pt idx="126">
                  <c:v>22.958023630506592</c:v>
                </c:pt>
                <c:pt idx="127">
                  <c:v>26.36808846702391</c:v>
                </c:pt>
                <c:pt idx="128">
                  <c:v>30.711164021158361</c:v>
                </c:pt>
                <c:pt idx="129">
                  <c:v>36.370725214681521</c:v>
                </c:pt>
                <c:pt idx="130">
                  <c:v>43.949922077934922</c:v>
                </c:pt>
                <c:pt idx="131">
                  <c:v>54.440908987165663</c:v>
                </c:pt>
                <c:pt idx="132">
                  <c:v>69.567038615120381</c:v>
                </c:pt>
                <c:pt idx="133">
                  <c:v>92.530951097255425</c:v>
                </c:pt>
                <c:pt idx="134">
                  <c:v>129.81990147849754</c:v>
                </c:pt>
                <c:pt idx="135">
                  <c:v>196.15964835210565</c:v>
                </c:pt>
                <c:pt idx="136">
                  <c:v>330.70538316469998</c:v>
                </c:pt>
                <c:pt idx="137">
                  <c:v>665.33235025264992</c:v>
                </c:pt>
                <c:pt idx="138">
                  <c:v>1862.398928598531</c:v>
                </c:pt>
                <c:pt idx="139">
                  <c:v>11946.735309753321</c:v>
                </c:pt>
                <c:pt idx="140" formatCode="General">
                  <c:v>1.7976931348623099E+308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14-4AB9-8854-2B75C60D08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8396063"/>
        <c:axId val="698395103"/>
      </c:lineChart>
      <c:catAx>
        <c:axId val="69839606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Distance Along Spar (x)[m]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8395103"/>
        <c:crosses val="autoZero"/>
        <c:auto val="1"/>
        <c:lblAlgn val="ctr"/>
        <c:lblOffset val="100"/>
        <c:noMultiLvlLbl val="0"/>
      </c:catAx>
      <c:valAx>
        <c:axId val="698395103"/>
        <c:scaling>
          <c:orientation val="minMax"/>
          <c:max val="14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Factor of Safety</a:t>
                </a:r>
              </a:p>
            </c:rich>
          </c:tx>
          <c:layout>
            <c:manualLayout>
              <c:xMode val="edge"/>
              <c:yMode val="edge"/>
              <c:x val="2.2950819672131147E-2"/>
              <c:y val="0.335182005937782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83960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Bolt</a:t>
            </a:r>
            <a:r>
              <a:rPr lang="en-US" baseline="0"/>
              <a:t> Factor of Safety Caused by Lift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095569894350892"/>
          <c:y val="0.1039748947632167"/>
          <c:w val="0.85089233728557589"/>
          <c:h val="0.72684931530581798"/>
        </c:manualLayout>
      </c:layout>
      <c:lineChart>
        <c:grouping val="standard"/>
        <c:varyColors val="0"/>
        <c:ser>
          <c:idx val="0"/>
          <c:order val="0"/>
          <c:tx>
            <c:strRef>
              <c:f>'P.2 Beam Taper'!$EJ$19</c:f>
              <c:strCache>
                <c:ptCount val="1"/>
                <c:pt idx="0">
                  <c:v>FS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1.9837016262838902E-2"/>
                  <c:y val="-9.9661672059439835E-2"/>
                </c:manualLayout>
              </c:layout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9C7C-4C73-A16F-9363C27767C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'P.2 Beam Taper'!$EE$20:$EE$160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'P.2 Beam Taper'!$EJ$20:$EJ$160</c:f>
              <c:numCache>
                <c:formatCode>0.00</c:formatCode>
                <c:ptCount val="141"/>
                <c:pt idx="0">
                  <c:v>1.0050051334194117</c:v>
                </c:pt>
                <c:pt idx="1">
                  <c:v>1.007914100512376</c:v>
                </c:pt>
                <c:pt idx="2">
                  <c:v>1.0108822490556237</c:v>
                </c:pt>
                <c:pt idx="3">
                  <c:v>1.0139114016429318</c:v>
                </c:pt>
                <c:pt idx="4">
                  <c:v>1.0170034564283812</c:v>
                </c:pt>
                <c:pt idx="5">
                  <c:v>1.0201603910810777</c:v>
                </c:pt>
                <c:pt idx="6">
                  <c:v>1.0233842669907995</c:v>
                </c:pt>
                <c:pt idx="7">
                  <c:v>1.0266772337433363</c:v>
                </c:pt>
                <c:pt idx="8">
                  <c:v>1.030041533885915</c:v>
                </c:pt>
                <c:pt idx="9">
                  <c:v>1.0334795080048795</c:v>
                </c:pt>
                <c:pt idx="10">
                  <c:v>1.0369936001397535</c:v>
                </c:pt>
                <c:pt idx="11">
                  <c:v>1.0405863635599755</c:v>
                </c:pt>
                <c:pt idx="12">
                  <c:v>1.0442604669329518</c:v>
                </c:pt>
                <c:pt idx="13">
                  <c:v>1.0480187009147113</c:v>
                </c:pt>
                <c:pt idx="14">
                  <c:v>1.0518639851973186</c:v>
                </c:pt>
                <c:pt idx="15">
                  <c:v>1.0557993760504025</c:v>
                </c:pt>
                <c:pt idx="16">
                  <c:v>1.059828074397686</c:v>
                </c:pt>
                <c:pt idx="17">
                  <c:v>1.0639534344733133</c:v>
                </c:pt>
                <c:pt idx="18">
                  <c:v>1.068178973107127</c:v>
                </c:pt>
                <c:pt idx="19">
                  <c:v>1.072508379692825</c:v>
                </c:pt>
                <c:pt idx="20">
                  <c:v>1.0769455268983348</c:v>
                </c:pt>
                <c:pt idx="21">
                  <c:v>1.081494482183653</c:v>
                </c:pt>
                <c:pt idx="22">
                  <c:v>1.086159520198078</c:v>
                </c:pt>
                <c:pt idx="23">
                  <c:v>1.0909451361361524</c:v>
                </c:pt>
                <c:pt idx="24">
                  <c:v>1.0958560601399241</c:v>
                </c:pt>
                <c:pt idx="25">
                  <c:v>1.1008972728444153</c:v>
                </c:pt>
                <c:pt idx="26">
                  <c:v>1.1060740221735477</c:v>
                </c:pt>
                <c:pt idx="27">
                  <c:v>1.1113918415054655</c:v>
                </c:pt>
                <c:pt idx="28">
                  <c:v>1.1168565693392669</c:v>
                </c:pt>
                <c:pt idx="29">
                  <c:v>1.1224743706099289</c:v>
                </c:pt>
                <c:pt idx="30">
                  <c:v>1.1282517598148221</c:v>
                </c:pt>
                <c:pt idx="31">
                  <c:v>1.134195626134</c:v>
                </c:pt>
                <c:pt idx="32">
                  <c:v>1.1403132607476822</c:v>
                </c:pt>
                <c:pt idx="33">
                  <c:v>1.1466123865784252</c:v>
                </c:pt>
                <c:pt idx="34">
                  <c:v>1.1531011907127864</c:v>
                </c:pt>
                <c:pt idx="35">
                  <c:v>1.15978835978836</c:v>
                </c:pt>
                <c:pt idx="36">
                  <c:v>1.166683118667456</c:v>
                </c:pt>
                <c:pt idx="37">
                  <c:v>1.1737952727590935</c:v>
                </c:pt>
                <c:pt idx="38">
                  <c:v>1.1811352543971811</c:v>
                </c:pt>
                <c:pt idx="39">
                  <c:v>1.1887141737357243</c:v>
                </c:pt>
                <c:pt idx="40">
                  <c:v>1.1965438746827044</c:v>
                </c:pt>
                <c:pt idx="41">
                  <c:v>1.2046369964642856</c:v>
                </c:pt>
                <c:pt idx="42">
                  <c:v>1.2130070414917369</c:v>
                </c:pt>
                <c:pt idx="43">
                  <c:v>1.2216684502968249</c:v>
                </c:pt>
                <c:pt idx="44">
                  <c:v>1.2306366844096202</c:v>
                </c:pt>
                <c:pt idx="45">
                  <c:v>1.2399283181783667</c:v>
                </c:pt>
                <c:pt idx="46">
                  <c:v>1.2495611406774767</c:v>
                </c:pt>
                <c:pt idx="47">
                  <c:v>1.259554269020698</c:v>
                </c:pt>
                <c:pt idx="48">
                  <c:v>1.2699282745967375</c:v>
                </c:pt>
                <c:pt idx="49">
                  <c:v>1.2807053239797568</c:v>
                </c:pt>
                <c:pt idx="50">
                  <c:v>1.2919093365441086</c:v>
                </c:pt>
                <c:pt idx="51">
                  <c:v>1.3035661611398526</c:v>
                </c:pt>
                <c:pt idx="52">
                  <c:v>1.315703774573308</c:v>
                </c:pt>
                <c:pt idx="53">
                  <c:v>1.3283525050979317</c:v>
                </c:pt>
                <c:pt idx="54">
                  <c:v>1.3415452846707692</c:v>
                </c:pt>
                <c:pt idx="55">
                  <c:v>1.3553179343882567</c:v>
                </c:pt>
                <c:pt idx="56">
                  <c:v>1.3697094883064083</c:v>
                </c:pt>
                <c:pt idx="57">
                  <c:v>1.3847625618050077</c:v>
                </c:pt>
                <c:pt idx="58">
                  <c:v>1.4005237718114916</c:v>
                </c:pt>
                <c:pt idx="59">
                  <c:v>1.4170442176063101</c:v>
                </c:pt>
                <c:pt idx="60">
                  <c:v>1.4343800326491127</c:v>
                </c:pt>
                <c:pt idx="61">
                  <c:v>1.4525930199727883</c:v>
                </c:pt>
                <c:pt idx="62">
                  <c:v>1.4717513862912395</c:v>
                </c:pt>
                <c:pt idx="63">
                  <c:v>1.4919305931871876</c:v>
                </c:pt>
                <c:pt idx="64">
                  <c:v>1.5132143477581994</c:v>
                </c:pt>
                <c:pt idx="65">
                  <c:v>1.5356957601244701</c:v>
                </c:pt>
                <c:pt idx="66">
                  <c:v>1.5594787015335547</c:v>
                </c:pt>
                <c:pt idx="67">
                  <c:v>1.5846794048235753</c:v>
                </c:pt>
                <c:pt idx="68">
                  <c:v>1.6114283592469711</c:v>
                </c:pt>
                <c:pt idx="69">
                  <c:v>1.6398725648117218</c:v>
                </c:pt>
                <c:pt idx="70">
                  <c:v>1.6701782283177637</c:v>
                </c:pt>
                <c:pt idx="71">
                  <c:v>1.7020723221879741</c:v>
                </c:pt>
                <c:pt idx="72">
                  <c:v>1.7352064685963471</c:v>
                </c:pt>
                <c:pt idx="73">
                  <c:v>1.7696542477157027</c:v>
                </c:pt>
                <c:pt idx="74">
                  <c:v>1.8054951625294517</c:v>
                </c:pt>
                <c:pt idx="75">
                  <c:v>1.8428152453916091</c:v>
                </c:pt>
                <c:pt idx="76">
                  <c:v>1.8817077404999034</c:v>
                </c:pt>
                <c:pt idx="77">
                  <c:v>1.9222738735777398</c:v>
                </c:pt>
                <c:pt idx="78">
                  <c:v>1.9646237220196601</c:v>
                </c:pt>
                <c:pt idx="79">
                  <c:v>2.0088772011039442</c:v>
                </c:pt>
                <c:pt idx="80">
                  <c:v>2.0551651847032462</c:v>
                </c:pt>
                <c:pt idx="81">
                  <c:v>2.1036307823399079</c:v>
                </c:pt>
                <c:pt idx="82">
                  <c:v>2.1544307985765654</c:v>
                </c:pt>
                <c:pt idx="83">
                  <c:v>2.2077374057806676</c:v>
                </c:pt>
                <c:pt idx="84">
                  <c:v>2.2637400674783845</c:v>
                </c:pt>
                <c:pt idx="85">
                  <c:v>2.3226477571061039</c:v>
                </c:pt>
                <c:pt idx="86">
                  <c:v>2.384691526345859</c:v>
                </c:pt>
                <c:pt idx="87">
                  <c:v>2.4501274888729987</c:v>
                </c:pt>
                <c:pt idx="88">
                  <c:v>2.5192402998738408</c:v>
                </c:pt>
                <c:pt idx="89">
                  <c:v>2.5923472299240502</c:v>
                </c:pt>
                <c:pt idx="90">
                  <c:v>2.6698029548347537</c:v>
                </c:pt>
                <c:pt idx="91">
                  <c:v>2.7520052123061349</c:v>
                </c:pt>
                <c:pt idx="92">
                  <c:v>2.8394015135993707</c:v>
                </c:pt>
                <c:pt idx="93">
                  <c:v>2.9324971465412224</c:v>
                </c:pt>
                <c:pt idx="94">
                  <c:v>3.0318647685460678</c:v>
                </c:pt>
                <c:pt idx="95">
                  <c:v>3.1381559698329817</c:v>
                </c:pt>
                <c:pt idx="96">
                  <c:v>3.2521152943680822</c:v>
                </c:pt>
                <c:pt idx="97">
                  <c:v>3.3745973487161418</c:v>
                </c:pt>
                <c:pt idx="98">
                  <c:v>3.5065878203132796</c:v>
                </c:pt>
                <c:pt idx="99">
                  <c:v>3.6492294858375383</c:v>
                </c:pt>
                <c:pt idx="100">
                  <c:v>3.8038546451492898</c:v>
                </c:pt>
                <c:pt idx="101">
                  <c:v>3.9720259075499453</c:v>
                </c:pt>
                <c:pt idx="102">
                  <c:v>4.1555879457481373</c:v>
                </c:pt>
                <c:pt idx="103">
                  <c:v>4.3567338110751717</c:v>
                </c:pt>
                <c:pt idx="104">
                  <c:v>4.5780908129069173</c:v>
                </c:pt>
                <c:pt idx="105">
                  <c:v>4.8228330279304705</c:v>
                </c:pt>
                <c:pt idx="106">
                  <c:v>5.0948305753042966</c:v>
                </c:pt>
                <c:pt idx="107">
                  <c:v>5.3988504499879859</c:v>
                </c:pt>
                <c:pt idx="108">
                  <c:v>5.7408309134936042</c:v>
                </c:pt>
                <c:pt idx="109">
                  <c:v>6.1282628514432771</c:v>
                </c:pt>
                <c:pt idx="110">
                  <c:v>6.5707300317229222</c:v>
                </c:pt>
                <c:pt idx="111">
                  <c:v>7.0806911291574739</c:v>
                </c:pt>
                <c:pt idx="112">
                  <c:v>7.6746396957786089</c:v>
                </c:pt>
                <c:pt idx="113">
                  <c:v>8.3748735104252674</c:v>
                </c:pt>
                <c:pt idx="114">
                  <c:v>9.2122821010960525</c:v>
                </c:pt>
                <c:pt idx="115">
                  <c:v>10.230907643598732</c:v>
                </c:pt>
                <c:pt idx="116">
                  <c:v>11.49575010950881</c:v>
                </c:pt>
                <c:pt idx="117">
                  <c:v>13.106868514798698</c:v>
                </c:pt>
                <c:pt idx="118">
                  <c:v>15.226619179826571</c:v>
                </c:pt>
                <c:pt idx="119">
                  <c:v>18.136924803591022</c:v>
                </c:pt>
                <c:pt idx="120">
                  <c:v>22.373878681399873</c:v>
                </c:pt>
                <c:pt idx="121">
                  <c:v>29.096859725790281</c:v>
                </c:pt>
                <c:pt idx="122">
                  <c:v>41.363733836852873</c:v>
                </c:pt>
                <c:pt idx="123">
                  <c:v>70.703230220786153</c:v>
                </c:pt>
                <c:pt idx="124">
                  <c:v>232.41526637554546</c:v>
                </c:pt>
                <c:pt idx="125">
                  <c:v>188.37326215109482</c:v>
                </c:pt>
                <c:pt idx="126">
                  <c:v>68.297005139110425</c:v>
                </c:pt>
                <c:pt idx="127">
                  <c:v>42.307277097374083</c:v>
                </c:pt>
                <c:pt idx="128">
                  <c:v>31.041008131053978</c:v>
                </c:pt>
                <c:pt idx="129">
                  <c:v>24.826474942895885</c:v>
                </c:pt>
                <c:pt idx="130">
                  <c:v>20.963912347519656</c:v>
                </c:pt>
                <c:pt idx="131">
                  <c:v>18.411929193883839</c:v>
                </c:pt>
                <c:pt idx="132">
                  <c:v>16.696176815925217</c:v>
                </c:pt>
                <c:pt idx="133">
                  <c:v>15.588045776725769</c:v>
                </c:pt>
                <c:pt idx="134">
                  <c:v>14.99420832219614</c:v>
                </c:pt>
                <c:pt idx="135">
                  <c:v>14.928745670722929</c:v>
                </c:pt>
                <c:pt idx="136">
                  <c:v>15.549540880666468</c:v>
                </c:pt>
                <c:pt idx="137">
                  <c:v>17.330151196360774</c:v>
                </c:pt>
                <c:pt idx="138">
                  <c:v>21.79301970144579</c:v>
                </c:pt>
                <c:pt idx="139">
                  <c:v>36.690107399283647</c:v>
                </c:pt>
                <c:pt idx="140" formatCode="0E+00">
                  <c:v>1.7976931348623099E+308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C7C-4C73-A16F-9363C27767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53518143"/>
        <c:axId val="1353521503"/>
      </c:lineChart>
      <c:catAx>
        <c:axId val="135351814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Distance Along Spar (x)[m]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3521503"/>
        <c:crosses val="autoZero"/>
        <c:auto val="1"/>
        <c:lblAlgn val="ctr"/>
        <c:lblOffset val="100"/>
        <c:noMultiLvlLbl val="0"/>
      </c:catAx>
      <c:valAx>
        <c:axId val="13535215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Factor of Safety</a:t>
                </a:r>
              </a:p>
            </c:rich>
          </c:tx>
          <c:layout>
            <c:manualLayout>
              <c:xMode val="edge"/>
              <c:yMode val="edge"/>
              <c:x val="1.6501785246286545E-2"/>
              <c:y val="0.3234421512784986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35181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Spar Internal</a:t>
            </a:r>
            <a:r>
              <a:rPr lang="en-US" baseline="0"/>
              <a:t> Moment Caused by Lift and Fuel Loads</a:t>
            </a:r>
            <a:endParaRPr lang="en-US"/>
          </a:p>
        </c:rich>
      </c:tx>
      <c:layout>
        <c:manualLayout>
          <c:xMode val="edge"/>
          <c:yMode val="edge"/>
          <c:x val="0.28137985475002625"/>
          <c:y val="2.23118992696805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145302004294669"/>
          <c:y val="7.7131583364474857E-2"/>
          <c:w val="0.85984050904828802"/>
          <c:h val="0.84424968692268754"/>
        </c:manualLayout>
      </c:layout>
      <c:lineChart>
        <c:grouping val="standard"/>
        <c:varyColors val="0"/>
        <c:ser>
          <c:idx val="0"/>
          <c:order val="0"/>
          <c:tx>
            <c:strRef>
              <c:f>'Q.1 Applied Forces'!$AW$6</c:f>
              <c:strCache>
                <c:ptCount val="1"/>
                <c:pt idx="0">
                  <c:v>M(x) [Nm]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01CC-4C8E-AC85-AFE3A37D1FE9}"/>
              </c:ext>
            </c:extLst>
          </c:dPt>
          <c:dPt>
            <c:idx val="124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4-6F6B-44D8-875D-E2C56B5445DC}"/>
              </c:ext>
            </c:extLst>
          </c:dPt>
          <c:dLbls>
            <c:dLbl>
              <c:idx val="0"/>
              <c:layout>
                <c:manualLayout>
                  <c:x val="4.2420576131465909E-2"/>
                  <c:y val="-1.0988948071704103E-2"/>
                </c:manualLayout>
              </c:layout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b" anchorCtr="0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01CC-4C8E-AC85-AFE3A37D1FE9}"/>
                </c:ext>
              </c:extLst>
            </c:dLbl>
            <c:dLbl>
              <c:idx val="124"/>
              <c:layout>
                <c:manualLayout>
                  <c:x val="-0.13080981235792458"/>
                  <c:y val="-6.2984320329866367E-2"/>
                </c:manualLayout>
              </c:layout>
              <c:spPr>
                <a:noFill/>
                <a:ln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6F6B-44D8-875D-E2C56B5445DC}"/>
                </c:ext>
              </c:extLst>
            </c:dLbl>
            <c:dLbl>
              <c:idx val="132"/>
              <c:layout>
                <c:manualLayout>
                  <c:x val="-2.3907097396008957E-2"/>
                  <c:y val="-0.18728806567325273"/>
                </c:manualLayout>
              </c:layout>
              <c:spPr>
                <a:noFill/>
                <a:ln w="12700">
                  <a:solidFill>
                    <a:schemeClr val="accent6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FA7-475A-8918-B5CE38803FA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  <a:headEnd type="triangle"/>
                    </a:ln>
                    <a:effectLst/>
                  </c:spPr>
                </c15:leaderLines>
              </c:ext>
            </c:extLst>
          </c:dLbls>
          <c:cat>
            <c:numRef>
              <c:f>'Q.1 Applied Forces'!$AV$7:$AV$147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'Q.1 Applied Forces'!$AW$7:$AW$147</c:f>
              <c:numCache>
                <c:formatCode>0.00</c:formatCode>
                <c:ptCount val="141"/>
                <c:pt idx="0">
                  <c:v>41650</c:v>
                </c:pt>
                <c:pt idx="1">
                  <c:v>40849</c:v>
                </c:pt>
                <c:pt idx="2">
                  <c:v>40056</c:v>
                </c:pt>
                <c:pt idx="3">
                  <c:v>39271</c:v>
                </c:pt>
                <c:pt idx="4">
                  <c:v>38494</c:v>
                </c:pt>
                <c:pt idx="5">
                  <c:v>37725</c:v>
                </c:pt>
                <c:pt idx="6">
                  <c:v>36964</c:v>
                </c:pt>
                <c:pt idx="7">
                  <c:v>36211</c:v>
                </c:pt>
                <c:pt idx="8">
                  <c:v>35466</c:v>
                </c:pt>
                <c:pt idx="9">
                  <c:v>34729</c:v>
                </c:pt>
                <c:pt idx="10">
                  <c:v>34000</c:v>
                </c:pt>
                <c:pt idx="11">
                  <c:v>33279</c:v>
                </c:pt>
                <c:pt idx="12">
                  <c:v>32566</c:v>
                </c:pt>
                <c:pt idx="13">
                  <c:v>31861</c:v>
                </c:pt>
                <c:pt idx="14">
                  <c:v>31164</c:v>
                </c:pt>
                <c:pt idx="15">
                  <c:v>30475</c:v>
                </c:pt>
                <c:pt idx="16">
                  <c:v>29794</c:v>
                </c:pt>
                <c:pt idx="17">
                  <c:v>29121</c:v>
                </c:pt>
                <c:pt idx="18">
                  <c:v>28456</c:v>
                </c:pt>
                <c:pt idx="19">
                  <c:v>27799</c:v>
                </c:pt>
                <c:pt idx="20">
                  <c:v>27150</c:v>
                </c:pt>
                <c:pt idx="21">
                  <c:v>26509</c:v>
                </c:pt>
                <c:pt idx="22">
                  <c:v>25876</c:v>
                </c:pt>
                <c:pt idx="23">
                  <c:v>25251</c:v>
                </c:pt>
                <c:pt idx="24">
                  <c:v>24634</c:v>
                </c:pt>
                <c:pt idx="25">
                  <c:v>24025</c:v>
                </c:pt>
                <c:pt idx="26">
                  <c:v>23424</c:v>
                </c:pt>
                <c:pt idx="27">
                  <c:v>22831</c:v>
                </c:pt>
                <c:pt idx="28">
                  <c:v>22246</c:v>
                </c:pt>
                <c:pt idx="29">
                  <c:v>21669</c:v>
                </c:pt>
                <c:pt idx="30">
                  <c:v>21100</c:v>
                </c:pt>
                <c:pt idx="31">
                  <c:v>20539</c:v>
                </c:pt>
                <c:pt idx="32">
                  <c:v>19986</c:v>
                </c:pt>
                <c:pt idx="33">
                  <c:v>19441</c:v>
                </c:pt>
                <c:pt idx="34">
                  <c:v>18904</c:v>
                </c:pt>
                <c:pt idx="35">
                  <c:v>18375</c:v>
                </c:pt>
                <c:pt idx="36">
                  <c:v>17854</c:v>
                </c:pt>
                <c:pt idx="37">
                  <c:v>17341</c:v>
                </c:pt>
                <c:pt idx="38">
                  <c:v>16836</c:v>
                </c:pt>
                <c:pt idx="39">
                  <c:v>16339</c:v>
                </c:pt>
                <c:pt idx="40">
                  <c:v>15850</c:v>
                </c:pt>
                <c:pt idx="41">
                  <c:v>15369</c:v>
                </c:pt>
                <c:pt idx="42">
                  <c:v>14896</c:v>
                </c:pt>
                <c:pt idx="43">
                  <c:v>14431</c:v>
                </c:pt>
                <c:pt idx="44">
                  <c:v>13974</c:v>
                </c:pt>
                <c:pt idx="45">
                  <c:v>13525</c:v>
                </c:pt>
                <c:pt idx="46">
                  <c:v>13084</c:v>
                </c:pt>
                <c:pt idx="47">
                  <c:v>12651</c:v>
                </c:pt>
                <c:pt idx="48">
                  <c:v>12226</c:v>
                </c:pt>
                <c:pt idx="49">
                  <c:v>11809</c:v>
                </c:pt>
                <c:pt idx="50">
                  <c:v>11400</c:v>
                </c:pt>
                <c:pt idx="51">
                  <c:v>10999</c:v>
                </c:pt>
                <c:pt idx="52">
                  <c:v>10606</c:v>
                </c:pt>
                <c:pt idx="53">
                  <c:v>10221</c:v>
                </c:pt>
                <c:pt idx="54">
                  <c:v>9844</c:v>
                </c:pt>
                <c:pt idx="55">
                  <c:v>9475</c:v>
                </c:pt>
                <c:pt idx="56">
                  <c:v>9114</c:v>
                </c:pt>
                <c:pt idx="57">
                  <c:v>8761</c:v>
                </c:pt>
                <c:pt idx="58">
                  <c:v>8416</c:v>
                </c:pt>
                <c:pt idx="59">
                  <c:v>8079</c:v>
                </c:pt>
                <c:pt idx="60">
                  <c:v>7750</c:v>
                </c:pt>
                <c:pt idx="61">
                  <c:v>7429</c:v>
                </c:pt>
                <c:pt idx="62">
                  <c:v>7116</c:v>
                </c:pt>
                <c:pt idx="63">
                  <c:v>6811</c:v>
                </c:pt>
                <c:pt idx="64">
                  <c:v>6514</c:v>
                </c:pt>
                <c:pt idx="65">
                  <c:v>6225</c:v>
                </c:pt>
                <c:pt idx="66">
                  <c:v>5944</c:v>
                </c:pt>
                <c:pt idx="67">
                  <c:v>5671</c:v>
                </c:pt>
                <c:pt idx="68">
                  <c:v>5406</c:v>
                </c:pt>
                <c:pt idx="69">
                  <c:v>5149</c:v>
                </c:pt>
                <c:pt idx="70">
                  <c:v>4900</c:v>
                </c:pt>
                <c:pt idx="71">
                  <c:v>4658.9785714285754</c:v>
                </c:pt>
                <c:pt idx="72">
                  <c:v>4425.8285714285739</c:v>
                </c:pt>
                <c:pt idx="73">
                  <c:v>4200.4214285714261</c:v>
                </c:pt>
                <c:pt idx="74">
                  <c:v>3982.6285714285768</c:v>
                </c:pt>
                <c:pt idx="75">
                  <c:v>3772.3214285714275</c:v>
                </c:pt>
                <c:pt idx="76">
                  <c:v>3569.3714285714304</c:v>
                </c:pt>
                <c:pt idx="77">
                  <c:v>3373.6500000000087</c:v>
                </c:pt>
                <c:pt idx="78">
                  <c:v>3185.028571428571</c:v>
                </c:pt>
                <c:pt idx="79">
                  <c:v>3003.3785714285696</c:v>
                </c:pt>
                <c:pt idx="80">
                  <c:v>2828.5714285714275</c:v>
                </c:pt>
                <c:pt idx="81">
                  <c:v>2660.4785714285754</c:v>
                </c:pt>
                <c:pt idx="82">
                  <c:v>2498.9714285714363</c:v>
                </c:pt>
                <c:pt idx="83">
                  <c:v>2343.9214285714261</c:v>
                </c:pt>
                <c:pt idx="84">
                  <c:v>2195.1999999999971</c:v>
                </c:pt>
                <c:pt idx="85">
                  <c:v>2052.6785714285797</c:v>
                </c:pt>
                <c:pt idx="86">
                  <c:v>1916.2285714285827</c:v>
                </c:pt>
                <c:pt idx="87">
                  <c:v>1785.7214285714363</c:v>
                </c:pt>
                <c:pt idx="88">
                  <c:v>1661.0285714285928</c:v>
                </c:pt>
                <c:pt idx="89">
                  <c:v>1542.0214285714464</c:v>
                </c:pt>
                <c:pt idx="90">
                  <c:v>1428.5714285714275</c:v>
                </c:pt>
                <c:pt idx="91">
                  <c:v>1320.5500000000029</c:v>
                </c:pt>
                <c:pt idx="92">
                  <c:v>1217.8285714285812</c:v>
                </c:pt>
                <c:pt idx="93">
                  <c:v>1120.2785714285856</c:v>
                </c:pt>
                <c:pt idx="94">
                  <c:v>1027.7714285714319</c:v>
                </c:pt>
                <c:pt idx="95">
                  <c:v>940.17857142857974</c:v>
                </c:pt>
                <c:pt idx="96">
                  <c:v>857.37142857143772</c:v>
                </c:pt>
                <c:pt idx="97">
                  <c:v>779.22142857142899</c:v>
                </c:pt>
                <c:pt idx="98">
                  <c:v>705.60000000002037</c:v>
                </c:pt>
                <c:pt idx="99">
                  <c:v>636.37857142857683</c:v>
                </c:pt>
                <c:pt idx="100">
                  <c:v>571.42857142857974</c:v>
                </c:pt>
                <c:pt idx="101">
                  <c:v>510.62142857141589</c:v>
                </c:pt>
                <c:pt idx="102">
                  <c:v>453.82857142858848</c:v>
                </c:pt>
                <c:pt idx="103">
                  <c:v>400.92142857142608</c:v>
                </c:pt>
                <c:pt idx="104">
                  <c:v>351.7714285714319</c:v>
                </c:pt>
                <c:pt idx="105">
                  <c:v>306.25</c:v>
                </c:pt>
                <c:pt idx="106">
                  <c:v>264.2285714285681</c:v>
                </c:pt>
                <c:pt idx="107">
                  <c:v>225.57857142858848</c:v>
                </c:pt>
                <c:pt idx="108">
                  <c:v>190.17142857142608</c:v>
                </c:pt>
                <c:pt idx="109">
                  <c:v>157.87857142857683</c:v>
                </c:pt>
                <c:pt idx="110">
                  <c:v>128.57142857143481</c:v>
                </c:pt>
                <c:pt idx="111">
                  <c:v>102.12142857143772</c:v>
                </c:pt>
                <c:pt idx="112">
                  <c:v>78.400000000008731</c:v>
                </c:pt>
                <c:pt idx="113">
                  <c:v>57.278571428571013</c:v>
                </c:pt>
                <c:pt idx="114">
                  <c:v>38.628571428576834</c:v>
                </c:pt>
                <c:pt idx="115">
                  <c:v>22.321428571434808</c:v>
                </c:pt>
                <c:pt idx="116">
                  <c:v>8.2285714285681024</c:v>
                </c:pt>
                <c:pt idx="117">
                  <c:v>-3.7785714285710128</c:v>
                </c:pt>
                <c:pt idx="118">
                  <c:v>-13.828571428559371</c:v>
                </c:pt>
                <c:pt idx="119">
                  <c:v>-22.049999999988358</c:v>
                </c:pt>
                <c:pt idx="120">
                  <c:v>-28.571428571420256</c:v>
                </c:pt>
                <c:pt idx="121">
                  <c:v>-33.521428571431898</c:v>
                </c:pt>
                <c:pt idx="122">
                  <c:v>-37.028571428571013</c:v>
                </c:pt>
                <c:pt idx="123">
                  <c:v>-39.221428571414435</c:v>
                </c:pt>
                <c:pt idx="124">
                  <c:v>-40.228571428568102</c:v>
                </c:pt>
                <c:pt idx="125">
                  <c:v>-40.178571428565192</c:v>
                </c:pt>
                <c:pt idx="126">
                  <c:v>-39.199999999982538</c:v>
                </c:pt>
                <c:pt idx="127">
                  <c:v>-37.421428571426077</c:v>
                </c:pt>
                <c:pt idx="128">
                  <c:v>-34.971428571414435</c:v>
                </c:pt>
                <c:pt idx="129">
                  <c:v>-31.978571428568102</c:v>
                </c:pt>
                <c:pt idx="130">
                  <c:v>-28.571428571420256</c:v>
                </c:pt>
                <c:pt idx="131">
                  <c:v>-24.878571428562282</c:v>
                </c:pt>
                <c:pt idx="132">
                  <c:v>-21.028571428585565</c:v>
                </c:pt>
                <c:pt idx="133">
                  <c:v>-17.149999999994179</c:v>
                </c:pt>
                <c:pt idx="134">
                  <c:v>-13.371428571437718</c:v>
                </c:pt>
                <c:pt idx="135">
                  <c:v>-9.821428571420256</c:v>
                </c:pt>
                <c:pt idx="136">
                  <c:v>-6.6285714285913855</c:v>
                </c:pt>
                <c:pt idx="137">
                  <c:v>-3.9214285714551806</c:v>
                </c:pt>
                <c:pt idx="138">
                  <c:v>-1.8285714285448194</c:v>
                </c:pt>
                <c:pt idx="139">
                  <c:v>-0.47857142856810242</c:v>
                </c:pt>
                <c:pt idx="1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03C-487B-85F7-60D26E20B9BC}"/>
            </c:ext>
          </c:extLst>
        </c:ser>
        <c:ser>
          <c:idx val="1"/>
          <c:order val="1"/>
          <c:tx>
            <c:strRef>
              <c:f>'Q.1 Applied Forces'!$AW$6</c:f>
              <c:strCache>
                <c:ptCount val="1"/>
                <c:pt idx="0">
                  <c:v>M(x) [Nm]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solidFill>
                  <a:srgbClr val="C00000"/>
                </a:solidFill>
              </a:ln>
              <a:effectLst/>
            </c:spPr>
            <c:txPr>
              <a:bodyPr rot="0" spcFirstLastPara="1" vertOverflow="ellipsis" vert="horz" wrap="square" lIns="38100" tIns="19050" rIns="38100" bIns="19050" anchor="b" anchorCtr="0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rgbClr val="C00000"/>
                      </a:solidFill>
                      <a:round/>
                      <a:headEnd type="triangle"/>
                    </a:ln>
                    <a:effectLst/>
                  </c:spPr>
                </c15:leaderLines>
              </c:ext>
            </c:extLst>
          </c:dLbls>
          <c:val>
            <c:numRef>
              <c:f>'Q.1 Applied Forces'!$AW$7</c:f>
              <c:numCache>
                <c:formatCode>0.00</c:formatCode>
                <c:ptCount val="1"/>
                <c:pt idx="0">
                  <c:v>41650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6B-44D8-875D-E2C56B5445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17700320"/>
        <c:axId val="417699840"/>
      </c:lineChart>
      <c:catAx>
        <c:axId val="41770032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Distance Along Spar (x) [m]</a:t>
                </a:r>
              </a:p>
            </c:rich>
          </c:tx>
          <c:layout>
            <c:manualLayout>
              <c:xMode val="edge"/>
              <c:yMode val="edge"/>
              <c:x val="0.45582436660650705"/>
              <c:y val="0.939456653346074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7699840"/>
        <c:crosses val="autoZero"/>
        <c:auto val="1"/>
        <c:lblAlgn val="ctr"/>
        <c:lblOffset val="100"/>
        <c:tickLblSkip val="5"/>
        <c:tickMarkSkip val="1"/>
        <c:noMultiLvlLbl val="0"/>
      </c:catAx>
      <c:valAx>
        <c:axId val="417699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 Internal</a:t>
                </a:r>
                <a:r>
                  <a:rPr lang="en-US" baseline="0"/>
                  <a:t> </a:t>
                </a:r>
                <a:r>
                  <a:rPr lang="en-US"/>
                  <a:t>Moment [Nm]</a:t>
                </a:r>
              </a:p>
            </c:rich>
          </c:tx>
          <c:layout>
            <c:manualLayout>
              <c:xMode val="edge"/>
              <c:yMode val="edge"/>
              <c:x val="2.0321395402484305E-2"/>
              <c:y val="0.4009234283407117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17700320"/>
        <c:crosses val="autoZero"/>
        <c:crossBetween val="between"/>
        <c:majorUnit val="4000"/>
        <c:minorUnit val="10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Spar Internal Shear Force Caused by Drag</a:t>
            </a:r>
          </a:p>
        </c:rich>
      </c:tx>
      <c:layout>
        <c:manualLayout>
          <c:xMode val="edge"/>
          <c:yMode val="edge"/>
          <c:x val="0.31821163206611031"/>
          <c:y val="2.396616533291611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677172262531964"/>
          <c:y val="9.1703290517825567E-2"/>
          <c:w val="0.82314917637285501"/>
          <c:h val="0.80109163567105524"/>
        </c:manualLayout>
      </c:layout>
      <c:lineChart>
        <c:grouping val="standard"/>
        <c:varyColors val="0"/>
        <c:ser>
          <c:idx val="0"/>
          <c:order val="0"/>
          <c:tx>
            <c:strRef>
              <c:f>'Q.1 Applied Forces'!$CC$6</c:f>
              <c:strCache>
                <c:ptCount val="1"/>
                <c:pt idx="0">
                  <c:v>V(x) [N]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2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0-B822-46C8-83AE-FC9961DD2DF5}"/>
              </c:ext>
            </c:extLst>
          </c:dPt>
          <c:dPt>
            <c:idx val="140"/>
            <c:marker>
              <c:symbol val="circle"/>
              <c:size val="5"/>
              <c:spPr>
                <a:solidFill>
                  <a:schemeClr val="accent2"/>
                </a:solidFill>
                <a:ln w="9525">
                  <a:solidFill>
                    <a:schemeClr val="accent2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B822-46C8-83AE-FC9961DD2DF5}"/>
              </c:ext>
            </c:extLst>
          </c:dPt>
          <c:dLbls>
            <c:dLbl>
              <c:idx val="0"/>
              <c:layout>
                <c:manualLayout>
                  <c:x val="3.42258878956644E-2"/>
                  <c:y val="1.7520953404748924E-2"/>
                </c:manualLayout>
              </c:layout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B822-46C8-83AE-FC9961DD2DF5}"/>
                </c:ext>
              </c:extLst>
            </c:dLbl>
            <c:dLbl>
              <c:idx val="140"/>
              <c:layout>
                <c:manualLayout>
                  <c:x val="-5.8466514583319917E-2"/>
                  <c:y val="7.0704270203884395E-2"/>
                </c:manualLayout>
              </c:layout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B822-46C8-83AE-FC9961DD2DF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  <a:headEnd type="triangle"/>
                    </a:ln>
                    <a:effectLst/>
                  </c:spPr>
                </c15:leaderLines>
              </c:ext>
            </c:extLst>
          </c:dLbls>
          <c:cat>
            <c:numRef>
              <c:f>'Q.1 Applied Forces'!$CB$7:$CB$147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'Q.1 Applied Forces'!$CC$7:$CC$147</c:f>
              <c:numCache>
                <c:formatCode>0.00</c:formatCode>
                <c:ptCount val="141"/>
                <c:pt idx="0">
                  <c:v>-1575</c:v>
                </c:pt>
                <c:pt idx="1">
                  <c:v>-1560</c:v>
                </c:pt>
                <c:pt idx="2">
                  <c:v>-1545</c:v>
                </c:pt>
                <c:pt idx="3">
                  <c:v>-1530</c:v>
                </c:pt>
                <c:pt idx="4">
                  <c:v>-1515</c:v>
                </c:pt>
                <c:pt idx="5">
                  <c:v>-1500</c:v>
                </c:pt>
                <c:pt idx="6">
                  <c:v>-1485</c:v>
                </c:pt>
                <c:pt idx="7">
                  <c:v>-1470</c:v>
                </c:pt>
                <c:pt idx="8">
                  <c:v>-1455</c:v>
                </c:pt>
                <c:pt idx="9">
                  <c:v>-1440</c:v>
                </c:pt>
                <c:pt idx="10">
                  <c:v>-1425</c:v>
                </c:pt>
                <c:pt idx="11">
                  <c:v>-1410</c:v>
                </c:pt>
                <c:pt idx="12">
                  <c:v>-1395</c:v>
                </c:pt>
                <c:pt idx="13">
                  <c:v>-1380</c:v>
                </c:pt>
                <c:pt idx="14">
                  <c:v>-1365</c:v>
                </c:pt>
                <c:pt idx="15">
                  <c:v>-1350</c:v>
                </c:pt>
                <c:pt idx="16">
                  <c:v>-1335</c:v>
                </c:pt>
                <c:pt idx="17">
                  <c:v>-1320</c:v>
                </c:pt>
                <c:pt idx="18">
                  <c:v>-1305</c:v>
                </c:pt>
                <c:pt idx="19">
                  <c:v>-1290</c:v>
                </c:pt>
                <c:pt idx="20">
                  <c:v>-1275</c:v>
                </c:pt>
                <c:pt idx="21">
                  <c:v>-1260</c:v>
                </c:pt>
                <c:pt idx="22">
                  <c:v>-1245</c:v>
                </c:pt>
                <c:pt idx="23">
                  <c:v>-1230</c:v>
                </c:pt>
                <c:pt idx="24">
                  <c:v>-1215</c:v>
                </c:pt>
                <c:pt idx="25">
                  <c:v>-1200</c:v>
                </c:pt>
                <c:pt idx="26">
                  <c:v>-1185</c:v>
                </c:pt>
                <c:pt idx="27">
                  <c:v>-1170</c:v>
                </c:pt>
                <c:pt idx="28">
                  <c:v>-1155</c:v>
                </c:pt>
                <c:pt idx="29">
                  <c:v>-1140</c:v>
                </c:pt>
                <c:pt idx="30">
                  <c:v>-1125</c:v>
                </c:pt>
                <c:pt idx="31">
                  <c:v>-1110</c:v>
                </c:pt>
                <c:pt idx="32">
                  <c:v>-1095</c:v>
                </c:pt>
                <c:pt idx="33">
                  <c:v>-1080</c:v>
                </c:pt>
                <c:pt idx="34">
                  <c:v>-1065</c:v>
                </c:pt>
                <c:pt idx="35">
                  <c:v>-1050</c:v>
                </c:pt>
                <c:pt idx="36">
                  <c:v>-1035</c:v>
                </c:pt>
                <c:pt idx="37">
                  <c:v>-1020</c:v>
                </c:pt>
                <c:pt idx="38">
                  <c:v>-1005</c:v>
                </c:pt>
                <c:pt idx="39">
                  <c:v>-990</c:v>
                </c:pt>
                <c:pt idx="40">
                  <c:v>-975</c:v>
                </c:pt>
                <c:pt idx="41">
                  <c:v>-960</c:v>
                </c:pt>
                <c:pt idx="42">
                  <c:v>-945</c:v>
                </c:pt>
                <c:pt idx="43">
                  <c:v>-930</c:v>
                </c:pt>
                <c:pt idx="44">
                  <c:v>-915</c:v>
                </c:pt>
                <c:pt idx="45">
                  <c:v>-900</c:v>
                </c:pt>
                <c:pt idx="46">
                  <c:v>-885</c:v>
                </c:pt>
                <c:pt idx="47">
                  <c:v>-870</c:v>
                </c:pt>
                <c:pt idx="48">
                  <c:v>-855</c:v>
                </c:pt>
                <c:pt idx="49">
                  <c:v>-840</c:v>
                </c:pt>
                <c:pt idx="50">
                  <c:v>-825</c:v>
                </c:pt>
                <c:pt idx="51">
                  <c:v>-810</c:v>
                </c:pt>
                <c:pt idx="52">
                  <c:v>-795</c:v>
                </c:pt>
                <c:pt idx="53">
                  <c:v>-780</c:v>
                </c:pt>
                <c:pt idx="54">
                  <c:v>-765</c:v>
                </c:pt>
                <c:pt idx="55">
                  <c:v>-750</c:v>
                </c:pt>
                <c:pt idx="56">
                  <c:v>-735</c:v>
                </c:pt>
                <c:pt idx="57">
                  <c:v>-720</c:v>
                </c:pt>
                <c:pt idx="58">
                  <c:v>-705</c:v>
                </c:pt>
                <c:pt idx="59">
                  <c:v>-690</c:v>
                </c:pt>
                <c:pt idx="60">
                  <c:v>-675</c:v>
                </c:pt>
                <c:pt idx="61">
                  <c:v>-660</c:v>
                </c:pt>
                <c:pt idx="62">
                  <c:v>-645</c:v>
                </c:pt>
                <c:pt idx="63">
                  <c:v>-630</c:v>
                </c:pt>
                <c:pt idx="64">
                  <c:v>-615</c:v>
                </c:pt>
                <c:pt idx="65">
                  <c:v>-600</c:v>
                </c:pt>
                <c:pt idx="66">
                  <c:v>-585</c:v>
                </c:pt>
                <c:pt idx="67">
                  <c:v>-570</c:v>
                </c:pt>
                <c:pt idx="68">
                  <c:v>-555</c:v>
                </c:pt>
                <c:pt idx="69">
                  <c:v>-540</c:v>
                </c:pt>
                <c:pt idx="70">
                  <c:v>-525</c:v>
                </c:pt>
                <c:pt idx="71">
                  <c:v>-510.10714285714266</c:v>
                </c:pt>
                <c:pt idx="72">
                  <c:v>-495.42857142857156</c:v>
                </c:pt>
                <c:pt idx="73">
                  <c:v>-480.96428571428578</c:v>
                </c:pt>
                <c:pt idx="74">
                  <c:v>-466.71428571428578</c:v>
                </c:pt>
                <c:pt idx="75">
                  <c:v>-452.67857142857133</c:v>
                </c:pt>
                <c:pt idx="76">
                  <c:v>-438.85714285714266</c:v>
                </c:pt>
                <c:pt idx="77">
                  <c:v>-425.25</c:v>
                </c:pt>
                <c:pt idx="78">
                  <c:v>-411.85714285714266</c:v>
                </c:pt>
                <c:pt idx="79">
                  <c:v>-398.67857142857156</c:v>
                </c:pt>
                <c:pt idx="80">
                  <c:v>-385.71428571428578</c:v>
                </c:pt>
                <c:pt idx="81">
                  <c:v>-372.96428571428578</c:v>
                </c:pt>
                <c:pt idx="82">
                  <c:v>-360.42857142857133</c:v>
                </c:pt>
                <c:pt idx="83">
                  <c:v>-348.10714285714312</c:v>
                </c:pt>
                <c:pt idx="84">
                  <c:v>-336</c:v>
                </c:pt>
                <c:pt idx="85">
                  <c:v>-324.10714285714403</c:v>
                </c:pt>
                <c:pt idx="86">
                  <c:v>-312.42857142857247</c:v>
                </c:pt>
                <c:pt idx="87">
                  <c:v>-300.96428571428669</c:v>
                </c:pt>
                <c:pt idx="88">
                  <c:v>-289.71428571428714</c:v>
                </c:pt>
                <c:pt idx="89">
                  <c:v>-278.6785714285727</c:v>
                </c:pt>
                <c:pt idx="90">
                  <c:v>-267.8571428571438</c:v>
                </c:pt>
                <c:pt idx="91">
                  <c:v>-257.25000000000091</c:v>
                </c:pt>
                <c:pt idx="92">
                  <c:v>-246.85714285714357</c:v>
                </c:pt>
                <c:pt idx="93">
                  <c:v>-236.67857142857247</c:v>
                </c:pt>
                <c:pt idx="94">
                  <c:v>-226.71428571428669</c:v>
                </c:pt>
                <c:pt idx="95">
                  <c:v>-216.96428571428669</c:v>
                </c:pt>
                <c:pt idx="96">
                  <c:v>-207.42857142857224</c:v>
                </c:pt>
                <c:pt idx="97">
                  <c:v>-198.10714285714357</c:v>
                </c:pt>
                <c:pt idx="98">
                  <c:v>-189.00000000000114</c:v>
                </c:pt>
                <c:pt idx="99">
                  <c:v>-180.1071428571438</c:v>
                </c:pt>
                <c:pt idx="100">
                  <c:v>-171.42857142857224</c:v>
                </c:pt>
                <c:pt idx="101">
                  <c:v>-162.96428571428555</c:v>
                </c:pt>
                <c:pt idx="102">
                  <c:v>-154.71428571428555</c:v>
                </c:pt>
                <c:pt idx="103">
                  <c:v>-146.67857142857156</c:v>
                </c:pt>
                <c:pt idx="104">
                  <c:v>-138.85714285714289</c:v>
                </c:pt>
                <c:pt idx="105">
                  <c:v>-131.25</c:v>
                </c:pt>
                <c:pt idx="106">
                  <c:v>-123.85714285714266</c:v>
                </c:pt>
                <c:pt idx="107">
                  <c:v>-116.6785714285711</c:v>
                </c:pt>
                <c:pt idx="108">
                  <c:v>-109.71428571428578</c:v>
                </c:pt>
                <c:pt idx="109">
                  <c:v>-102.96428571428555</c:v>
                </c:pt>
                <c:pt idx="110">
                  <c:v>-96.428571428571331</c:v>
                </c:pt>
                <c:pt idx="111">
                  <c:v>-90.107142857142662</c:v>
                </c:pt>
                <c:pt idx="112">
                  <c:v>-83.999999999999773</c:v>
                </c:pt>
                <c:pt idx="113">
                  <c:v>-78.10714285714289</c:v>
                </c:pt>
                <c:pt idx="114">
                  <c:v>-72.428571428571331</c:v>
                </c:pt>
                <c:pt idx="115">
                  <c:v>-66.964285714285552</c:v>
                </c:pt>
                <c:pt idx="116">
                  <c:v>-61.714285714285552</c:v>
                </c:pt>
                <c:pt idx="117">
                  <c:v>-56.678571428571104</c:v>
                </c:pt>
                <c:pt idx="118">
                  <c:v>-51.857142857143117</c:v>
                </c:pt>
                <c:pt idx="119">
                  <c:v>-47.25</c:v>
                </c:pt>
                <c:pt idx="120">
                  <c:v>-42.857142857142662</c:v>
                </c:pt>
                <c:pt idx="121">
                  <c:v>-38.678571428571558</c:v>
                </c:pt>
                <c:pt idx="122">
                  <c:v>-34.714285714285325</c:v>
                </c:pt>
                <c:pt idx="123">
                  <c:v>-30.964285714285779</c:v>
                </c:pt>
                <c:pt idx="124">
                  <c:v>-27.428571428571558</c:v>
                </c:pt>
                <c:pt idx="125">
                  <c:v>-24.107142857142662</c:v>
                </c:pt>
                <c:pt idx="126">
                  <c:v>-21</c:v>
                </c:pt>
                <c:pt idx="127">
                  <c:v>-18.107142857142662</c:v>
                </c:pt>
                <c:pt idx="128">
                  <c:v>-15.428571428571558</c:v>
                </c:pt>
                <c:pt idx="129">
                  <c:v>-12.964285714285325</c:v>
                </c:pt>
                <c:pt idx="130">
                  <c:v>-10.714285714285325</c:v>
                </c:pt>
                <c:pt idx="131">
                  <c:v>-8.6785714285711038</c:v>
                </c:pt>
                <c:pt idx="132">
                  <c:v>-6.8571428571422075</c:v>
                </c:pt>
                <c:pt idx="133">
                  <c:v>-5.25</c:v>
                </c:pt>
                <c:pt idx="134">
                  <c:v>-3.8571428571426623</c:v>
                </c:pt>
                <c:pt idx="135">
                  <c:v>-2.6785714285715585</c:v>
                </c:pt>
                <c:pt idx="136">
                  <c:v>-1.7142857142853245</c:v>
                </c:pt>
                <c:pt idx="137">
                  <c:v>-0.9642857142853245</c:v>
                </c:pt>
                <c:pt idx="138">
                  <c:v>-0.4285714285715585</c:v>
                </c:pt>
                <c:pt idx="139">
                  <c:v>-0.10714285714266225</c:v>
                </c:pt>
                <c:pt idx="1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B5A-4C78-8F91-D5531729B3F8}"/>
            </c:ext>
          </c:extLst>
        </c:ser>
        <c:ser>
          <c:idx val="1"/>
          <c:order val="1"/>
          <c:tx>
            <c:strRef>
              <c:f>'Q.1 Applied Forces'!$CC$6</c:f>
              <c:strCache>
                <c:ptCount val="1"/>
                <c:pt idx="0">
                  <c:v>V(x) [N]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'Q.1 Applied Forces'!$CC$7</c:f>
              <c:numCache>
                <c:formatCode>0.00</c:formatCode>
                <c:ptCount val="1"/>
                <c:pt idx="0">
                  <c:v>-1575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822-46C8-83AE-FC9961DD2D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41034512"/>
        <c:axId val="341034992"/>
      </c:lineChart>
      <c:catAx>
        <c:axId val="34103451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Distance Along Spar (x) [m]</a:t>
                </a:r>
              </a:p>
            </c:rich>
          </c:tx>
          <c:layout>
            <c:manualLayout>
              <c:xMode val="edge"/>
              <c:yMode val="edge"/>
              <c:x val="0.43817648278102833"/>
              <c:y val="0.9145823222339279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eaVert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1034992"/>
        <c:crosses val="autoZero"/>
        <c:auto val="1"/>
        <c:lblAlgn val="ctr"/>
        <c:lblOffset val="100"/>
        <c:tickLblSkip val="5"/>
        <c:tickMarkSkip val="1"/>
        <c:noMultiLvlLbl val="0"/>
      </c:catAx>
      <c:valAx>
        <c:axId val="341034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Internal Shear Force [N]</a:t>
                </a:r>
              </a:p>
            </c:rich>
          </c:tx>
          <c:layout>
            <c:manualLayout>
              <c:xMode val="edge"/>
              <c:yMode val="edge"/>
              <c:x val="1.8888887236317826E-2"/>
              <c:y val="0.3834046056553631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10345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Spar</a:t>
            </a:r>
            <a:r>
              <a:rPr lang="en-US" baseline="0"/>
              <a:t> Internal Moment Caused by Drag</a:t>
            </a:r>
            <a:endParaRPr lang="en-US"/>
          </a:p>
        </c:rich>
      </c:tx>
      <c:layout>
        <c:manualLayout>
          <c:xMode val="edge"/>
          <c:yMode val="edge"/>
          <c:x val="0.33368699047966621"/>
          <c:y val="1.82766660744520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576279038766431"/>
          <c:y val="7.6579230851954297E-2"/>
          <c:w val="0.84837359597930806"/>
          <c:h val="0.85994251942729816"/>
        </c:manualLayout>
      </c:layout>
      <c:lineChart>
        <c:grouping val="standard"/>
        <c:varyColors val="0"/>
        <c:ser>
          <c:idx val="0"/>
          <c:order val="0"/>
          <c:tx>
            <c:strRef>
              <c:f>'Q.1 Applied Forces'!$DG$6</c:f>
              <c:strCache>
                <c:ptCount val="1"/>
                <c:pt idx="0">
                  <c:v>M(x) [Nm]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0-1E93-469B-B34B-D2778AE8CC59}"/>
              </c:ext>
            </c:extLst>
          </c:dPt>
          <c:dPt>
            <c:idx val="140"/>
            <c:marker>
              <c:symbol val="circle"/>
              <c:size val="5"/>
              <c:spPr>
                <a:solidFill>
                  <a:schemeClr val="accent2"/>
                </a:solidFill>
                <a:ln w="9525">
                  <a:solidFill>
                    <a:schemeClr val="accent2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3-9C5F-4B2F-86BE-16D0BC81C0E7}"/>
              </c:ext>
            </c:extLst>
          </c:dPt>
          <c:dLbls>
            <c:dLbl>
              <c:idx val="0"/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1E93-469B-B34B-D2778AE8CC59}"/>
                </c:ext>
              </c:extLst>
            </c:dLbl>
            <c:dLbl>
              <c:idx val="140"/>
              <c:layout>
                <c:manualLayout>
                  <c:x val="-8.1849853349876461E-2"/>
                  <c:y val="-0.11897583632109068"/>
                </c:manualLayout>
              </c:layout>
              <c:spPr>
                <a:noFill/>
                <a:ln w="12700">
                  <a:solidFill>
                    <a:schemeClr val="accent6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C5F-4B2F-86BE-16D0BC81C0E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  <a:headEnd type="triangle"/>
                    </a:ln>
                    <a:effectLst/>
                  </c:spPr>
                </c15:leaderLines>
              </c:ext>
            </c:extLst>
          </c:dLbls>
          <c:cat>
            <c:numRef>
              <c:f>'Q.1 Applied Forces'!$DF$7:$DF$147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'Q.1 Applied Forces'!$DG$7:$DG$147</c:f>
              <c:numCache>
                <c:formatCode>0.00</c:formatCode>
                <c:ptCount val="141"/>
                <c:pt idx="0">
                  <c:v>8575</c:v>
                </c:pt>
                <c:pt idx="1">
                  <c:v>8418.25</c:v>
                </c:pt>
                <c:pt idx="2">
                  <c:v>8263</c:v>
                </c:pt>
                <c:pt idx="3">
                  <c:v>8109.25</c:v>
                </c:pt>
                <c:pt idx="4">
                  <c:v>7957</c:v>
                </c:pt>
                <c:pt idx="5">
                  <c:v>7806.25</c:v>
                </c:pt>
                <c:pt idx="6">
                  <c:v>7657</c:v>
                </c:pt>
                <c:pt idx="7">
                  <c:v>7509.25</c:v>
                </c:pt>
                <c:pt idx="8">
                  <c:v>7363</c:v>
                </c:pt>
                <c:pt idx="9">
                  <c:v>7218.25</c:v>
                </c:pt>
                <c:pt idx="10">
                  <c:v>7075</c:v>
                </c:pt>
                <c:pt idx="11">
                  <c:v>6933.25</c:v>
                </c:pt>
                <c:pt idx="12">
                  <c:v>6793</c:v>
                </c:pt>
                <c:pt idx="13">
                  <c:v>6654.25</c:v>
                </c:pt>
                <c:pt idx="14">
                  <c:v>6517</c:v>
                </c:pt>
                <c:pt idx="15">
                  <c:v>6381.25</c:v>
                </c:pt>
                <c:pt idx="16">
                  <c:v>6247</c:v>
                </c:pt>
                <c:pt idx="17">
                  <c:v>6114.25</c:v>
                </c:pt>
                <c:pt idx="18">
                  <c:v>5983</c:v>
                </c:pt>
                <c:pt idx="19">
                  <c:v>5853.25</c:v>
                </c:pt>
                <c:pt idx="20">
                  <c:v>5725</c:v>
                </c:pt>
                <c:pt idx="21">
                  <c:v>5598.25</c:v>
                </c:pt>
                <c:pt idx="22">
                  <c:v>5473</c:v>
                </c:pt>
                <c:pt idx="23">
                  <c:v>5349.25</c:v>
                </c:pt>
                <c:pt idx="24">
                  <c:v>5227</c:v>
                </c:pt>
                <c:pt idx="25">
                  <c:v>5106.25</c:v>
                </c:pt>
                <c:pt idx="26">
                  <c:v>4987</c:v>
                </c:pt>
                <c:pt idx="27">
                  <c:v>4869.25</c:v>
                </c:pt>
                <c:pt idx="28">
                  <c:v>4753</c:v>
                </c:pt>
                <c:pt idx="29">
                  <c:v>4638.25</c:v>
                </c:pt>
                <c:pt idx="30">
                  <c:v>4525</c:v>
                </c:pt>
                <c:pt idx="31">
                  <c:v>4413.25</c:v>
                </c:pt>
                <c:pt idx="32">
                  <c:v>4303</c:v>
                </c:pt>
                <c:pt idx="33">
                  <c:v>4194.25</c:v>
                </c:pt>
                <c:pt idx="34">
                  <c:v>4087</c:v>
                </c:pt>
                <c:pt idx="35">
                  <c:v>3981.25</c:v>
                </c:pt>
                <c:pt idx="36">
                  <c:v>3877</c:v>
                </c:pt>
                <c:pt idx="37">
                  <c:v>3774.25</c:v>
                </c:pt>
                <c:pt idx="38">
                  <c:v>3673</c:v>
                </c:pt>
                <c:pt idx="39">
                  <c:v>3573.25</c:v>
                </c:pt>
                <c:pt idx="40">
                  <c:v>3475</c:v>
                </c:pt>
                <c:pt idx="41">
                  <c:v>3378.2500000000009</c:v>
                </c:pt>
                <c:pt idx="42">
                  <c:v>3283</c:v>
                </c:pt>
                <c:pt idx="43">
                  <c:v>3189.25</c:v>
                </c:pt>
                <c:pt idx="44">
                  <c:v>3096.9999999999991</c:v>
                </c:pt>
                <c:pt idx="45">
                  <c:v>3006.25</c:v>
                </c:pt>
                <c:pt idx="46">
                  <c:v>2917.0000000000009</c:v>
                </c:pt>
                <c:pt idx="47">
                  <c:v>2829.25</c:v>
                </c:pt>
                <c:pt idx="48">
                  <c:v>2743</c:v>
                </c:pt>
                <c:pt idx="49">
                  <c:v>2658.25</c:v>
                </c:pt>
                <c:pt idx="50">
                  <c:v>2575</c:v>
                </c:pt>
                <c:pt idx="51">
                  <c:v>2493.2500000000009</c:v>
                </c:pt>
                <c:pt idx="52">
                  <c:v>2413</c:v>
                </c:pt>
                <c:pt idx="53">
                  <c:v>2334.25</c:v>
                </c:pt>
                <c:pt idx="54">
                  <c:v>2257</c:v>
                </c:pt>
                <c:pt idx="55">
                  <c:v>2181.25</c:v>
                </c:pt>
                <c:pt idx="56">
                  <c:v>2107</c:v>
                </c:pt>
                <c:pt idx="57">
                  <c:v>2034.25</c:v>
                </c:pt>
                <c:pt idx="58">
                  <c:v>1963</c:v>
                </c:pt>
                <c:pt idx="59">
                  <c:v>1893.25</c:v>
                </c:pt>
                <c:pt idx="60">
                  <c:v>1825</c:v>
                </c:pt>
                <c:pt idx="61">
                  <c:v>1758.25</c:v>
                </c:pt>
                <c:pt idx="62">
                  <c:v>1693</c:v>
                </c:pt>
                <c:pt idx="63">
                  <c:v>1629.25</c:v>
                </c:pt>
                <c:pt idx="64">
                  <c:v>1567</c:v>
                </c:pt>
                <c:pt idx="65">
                  <c:v>1506.25</c:v>
                </c:pt>
                <c:pt idx="66">
                  <c:v>1447</c:v>
                </c:pt>
                <c:pt idx="67">
                  <c:v>1389.25</c:v>
                </c:pt>
                <c:pt idx="68">
                  <c:v>1333</c:v>
                </c:pt>
                <c:pt idx="69">
                  <c:v>1278.25</c:v>
                </c:pt>
                <c:pt idx="70">
                  <c:v>1225</c:v>
                </c:pt>
                <c:pt idx="71">
                  <c:v>1173.2464285714268</c:v>
                </c:pt>
                <c:pt idx="72">
                  <c:v>1122.971428571429</c:v>
                </c:pt>
                <c:pt idx="73">
                  <c:v>1074.153571428571</c:v>
                </c:pt>
                <c:pt idx="74">
                  <c:v>1026.7714285714283</c:v>
                </c:pt>
                <c:pt idx="75">
                  <c:v>980.80357142857247</c:v>
                </c:pt>
                <c:pt idx="76">
                  <c:v>936.22857142857174</c:v>
                </c:pt>
                <c:pt idx="77">
                  <c:v>893.02500000000146</c:v>
                </c:pt>
                <c:pt idx="78">
                  <c:v>851.17142857142971</c:v>
                </c:pt>
                <c:pt idx="79">
                  <c:v>810.64642857142826</c:v>
                </c:pt>
                <c:pt idx="80">
                  <c:v>771.42857142857247</c:v>
                </c:pt>
                <c:pt idx="81">
                  <c:v>733.49642857142862</c:v>
                </c:pt>
                <c:pt idx="82">
                  <c:v>696.8285714285721</c:v>
                </c:pt>
                <c:pt idx="83">
                  <c:v>661.40357142857283</c:v>
                </c:pt>
                <c:pt idx="84">
                  <c:v>627.20000000000073</c:v>
                </c:pt>
                <c:pt idx="85">
                  <c:v>594.19642857143117</c:v>
                </c:pt>
                <c:pt idx="86">
                  <c:v>562.37142857143044</c:v>
                </c:pt>
                <c:pt idx="87">
                  <c:v>531.70357142857574</c:v>
                </c:pt>
                <c:pt idx="88">
                  <c:v>502.17142857143335</c:v>
                </c:pt>
                <c:pt idx="89">
                  <c:v>473.7535714285732</c:v>
                </c:pt>
                <c:pt idx="90">
                  <c:v>446.42857142857247</c:v>
                </c:pt>
                <c:pt idx="91">
                  <c:v>420.17500000000109</c:v>
                </c:pt>
                <c:pt idx="92">
                  <c:v>394.97142857143263</c:v>
                </c:pt>
                <c:pt idx="93">
                  <c:v>370.79642857142971</c:v>
                </c:pt>
                <c:pt idx="94">
                  <c:v>347.6285714285732</c:v>
                </c:pt>
                <c:pt idx="95">
                  <c:v>325.44642857143117</c:v>
                </c:pt>
                <c:pt idx="96">
                  <c:v>304.22857142857356</c:v>
                </c:pt>
                <c:pt idx="97">
                  <c:v>283.95357142857574</c:v>
                </c:pt>
                <c:pt idx="98">
                  <c:v>264.60000000000218</c:v>
                </c:pt>
                <c:pt idx="99">
                  <c:v>246.14642857143008</c:v>
                </c:pt>
                <c:pt idx="100">
                  <c:v>228.57142857142935</c:v>
                </c:pt>
                <c:pt idx="101">
                  <c:v>211.85357142856992</c:v>
                </c:pt>
                <c:pt idx="102">
                  <c:v>195.97142857142717</c:v>
                </c:pt>
                <c:pt idx="103">
                  <c:v>180.90357142857101</c:v>
                </c:pt>
                <c:pt idx="104">
                  <c:v>166.6285714285732</c:v>
                </c:pt>
                <c:pt idx="105">
                  <c:v>153.125</c:v>
                </c:pt>
                <c:pt idx="106">
                  <c:v>140.37142857142862</c:v>
                </c:pt>
                <c:pt idx="107">
                  <c:v>128.34642857142535</c:v>
                </c:pt>
                <c:pt idx="108">
                  <c:v>117.02857142857465</c:v>
                </c:pt>
                <c:pt idx="109">
                  <c:v>106.39642857142826</c:v>
                </c:pt>
                <c:pt idx="110">
                  <c:v>96.428571428572468</c:v>
                </c:pt>
                <c:pt idx="111">
                  <c:v>87.10357142857174</c:v>
                </c:pt>
                <c:pt idx="112">
                  <c:v>78.399999999997817</c:v>
                </c:pt>
                <c:pt idx="113">
                  <c:v>70.296428571427896</c:v>
                </c:pt>
                <c:pt idx="114">
                  <c:v>62.77142857142826</c:v>
                </c:pt>
                <c:pt idx="115">
                  <c:v>55.803571428572468</c:v>
                </c:pt>
                <c:pt idx="116">
                  <c:v>49.371428571428623</c:v>
                </c:pt>
                <c:pt idx="117">
                  <c:v>43.453571428568466</c:v>
                </c:pt>
                <c:pt idx="118">
                  <c:v>38.028571428571013</c:v>
                </c:pt>
                <c:pt idx="119">
                  <c:v>33.075000000002547</c:v>
                </c:pt>
                <c:pt idx="120">
                  <c:v>28.571428571427532</c:v>
                </c:pt>
                <c:pt idx="121">
                  <c:v>24.496428571428623</c:v>
                </c:pt>
                <c:pt idx="122">
                  <c:v>20.828571428570285</c:v>
                </c:pt>
                <c:pt idx="123">
                  <c:v>17.546428571429715</c:v>
                </c:pt>
                <c:pt idx="124">
                  <c:v>14.628571428573196</c:v>
                </c:pt>
                <c:pt idx="125">
                  <c:v>12.053571428572468</c:v>
                </c:pt>
                <c:pt idx="126">
                  <c:v>9.7999999999992724</c:v>
                </c:pt>
                <c:pt idx="127">
                  <c:v>7.8464285714289872</c:v>
                </c:pt>
                <c:pt idx="128">
                  <c:v>6.1714285714297148</c:v>
                </c:pt>
                <c:pt idx="129">
                  <c:v>4.7535714285695576</c:v>
                </c:pt>
                <c:pt idx="130">
                  <c:v>3.571428571427532</c:v>
                </c:pt>
                <c:pt idx="131">
                  <c:v>2.6035714285681024</c:v>
                </c:pt>
                <c:pt idx="132">
                  <c:v>1.8285714285666472</c:v>
                </c:pt>
                <c:pt idx="133">
                  <c:v>1.2250000000021828</c:v>
                </c:pt>
                <c:pt idx="134">
                  <c:v>0.77142857142462162</c:v>
                </c:pt>
                <c:pt idx="135">
                  <c:v>0.44642857142753201</c:v>
                </c:pt>
                <c:pt idx="136">
                  <c:v>0.22857142856810242</c:v>
                </c:pt>
                <c:pt idx="137">
                  <c:v>9.6428571425349219E-2</c:v>
                </c:pt>
                <c:pt idx="138">
                  <c:v>2.8571428571012802E-2</c:v>
                </c:pt>
                <c:pt idx="139">
                  <c:v>3.5714285695576109E-3</c:v>
                </c:pt>
                <c:pt idx="1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82A-482C-A12F-3C8C6513C4AD}"/>
            </c:ext>
          </c:extLst>
        </c:ser>
        <c:ser>
          <c:idx val="1"/>
          <c:order val="1"/>
          <c:tx>
            <c:strRef>
              <c:f>'Q.1 Applied Forces'!$DG$6</c:f>
              <c:strCache>
                <c:ptCount val="1"/>
                <c:pt idx="0">
                  <c:v>M(x) [Nm]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'Q.1 Applied Forces'!$DG$7</c:f>
              <c:numCache>
                <c:formatCode>0.00</c:formatCode>
                <c:ptCount val="1"/>
                <c:pt idx="0">
                  <c:v>8575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C5F-4B2F-86BE-16D0BC81C0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98657392"/>
        <c:axId val="1898655472"/>
      </c:lineChart>
      <c:catAx>
        <c:axId val="189865739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Distance Along Spar (x) [m]</a:t>
                </a:r>
              </a:p>
            </c:rich>
          </c:tx>
          <c:layout>
            <c:manualLayout>
              <c:xMode val="edge"/>
              <c:yMode val="edge"/>
              <c:x val="0.44512007163954986"/>
              <c:y val="0.9498138710606719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8655472"/>
        <c:crosses val="autoZero"/>
        <c:auto val="1"/>
        <c:lblAlgn val="ctr"/>
        <c:lblOffset val="100"/>
        <c:tickLblSkip val="5"/>
        <c:noMultiLvlLbl val="0"/>
      </c:catAx>
      <c:valAx>
        <c:axId val="1898655472"/>
        <c:scaling>
          <c:orientation val="minMax"/>
          <c:max val="90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Intenral Moment</a:t>
                </a:r>
                <a:r>
                  <a:rPr lang="en-US" baseline="0"/>
                  <a:t> [N/m]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1.696048861747251E-2"/>
              <c:y val="0.4265110564017653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8657392"/>
        <c:crosses val="autoZero"/>
        <c:crossBetween val="between"/>
        <c:majorUnit val="500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aseline="0"/>
              <a:t>Spar </a:t>
            </a:r>
            <a:r>
              <a:rPr lang="en-US"/>
              <a:t>Internal Shear</a:t>
            </a:r>
            <a:r>
              <a:rPr lang="en-US" baseline="0"/>
              <a:t> Force Caused by Lift and Fuel Loads</a:t>
            </a:r>
            <a:endParaRPr lang="en-US"/>
          </a:p>
        </c:rich>
      </c:tx>
      <c:layout>
        <c:manualLayout>
          <c:xMode val="edge"/>
          <c:yMode val="edge"/>
          <c:x val="0.23776817907851808"/>
          <c:y val="2.554063459272433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4233317225495987"/>
          <c:y val="8.535816215100718E-2"/>
          <c:w val="0.81244076801269749"/>
          <c:h val="0.83649445740383699"/>
        </c:manualLayout>
      </c:layout>
      <c:lineChart>
        <c:grouping val="standard"/>
        <c:varyColors val="0"/>
        <c:ser>
          <c:idx val="0"/>
          <c:order val="0"/>
          <c:tx>
            <c:strRef>
              <c:f>'Q.1 Applied Forces'!$T$6</c:f>
              <c:strCache>
                <c:ptCount val="1"/>
                <c:pt idx="0">
                  <c:v>V(x) [N]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spPr>
              <a:ln w="28575" cap="rnd">
                <a:noFill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0-68B8-4478-9ECD-82DB897E5D42}"/>
              </c:ext>
            </c:extLst>
          </c:dPt>
          <c:dPt>
            <c:idx val="132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68B8-4478-9ECD-82DB897E5D42}"/>
              </c:ext>
            </c:extLst>
          </c:dPt>
          <c:dLbls>
            <c:dLbl>
              <c:idx val="0"/>
              <c:layout>
                <c:manualLayout>
                  <c:x val="3.0712819066927736E-2"/>
                  <c:y val="1.6079681786895787E-2"/>
                </c:manualLayout>
              </c:layout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8B8-4478-9ECD-82DB897E5D42}"/>
                </c:ext>
              </c:extLst>
            </c:dLbl>
            <c:dLbl>
              <c:idx val="132"/>
              <c:layout>
                <c:manualLayout>
                  <c:x val="-4.528864055340294E-2"/>
                  <c:y val="-5.9758303541753877E-2"/>
                </c:manualLayout>
              </c:layout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8B8-4478-9ECD-82DB897E5D4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  <a:headEnd type="triangle"/>
                    </a:ln>
                    <a:effectLst/>
                  </c:spPr>
                </c15:leaderLines>
              </c:ext>
            </c:extLst>
          </c:dLbls>
          <c:cat>
            <c:numRef>
              <c:f>'Q.1 Applied Forces'!$S$7:$S$147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'Q.1 Applied Forces'!$T$7:$T$147</c:f>
              <c:numCache>
                <c:formatCode>0.00</c:formatCode>
                <c:ptCount val="141"/>
                <c:pt idx="0">
                  <c:v>-8050</c:v>
                </c:pt>
                <c:pt idx="1">
                  <c:v>-7970</c:v>
                </c:pt>
                <c:pt idx="2">
                  <c:v>-7890</c:v>
                </c:pt>
                <c:pt idx="3">
                  <c:v>-7810</c:v>
                </c:pt>
                <c:pt idx="4">
                  <c:v>-7730</c:v>
                </c:pt>
                <c:pt idx="5">
                  <c:v>-7650</c:v>
                </c:pt>
                <c:pt idx="6">
                  <c:v>-7570</c:v>
                </c:pt>
                <c:pt idx="7">
                  <c:v>-7490</c:v>
                </c:pt>
                <c:pt idx="8">
                  <c:v>-7410</c:v>
                </c:pt>
                <c:pt idx="9">
                  <c:v>-7330</c:v>
                </c:pt>
                <c:pt idx="10">
                  <c:v>-7250</c:v>
                </c:pt>
                <c:pt idx="11">
                  <c:v>-7170</c:v>
                </c:pt>
                <c:pt idx="12">
                  <c:v>-7090</c:v>
                </c:pt>
                <c:pt idx="13">
                  <c:v>-7010</c:v>
                </c:pt>
                <c:pt idx="14">
                  <c:v>-6930</c:v>
                </c:pt>
                <c:pt idx="15">
                  <c:v>-6850</c:v>
                </c:pt>
                <c:pt idx="16">
                  <c:v>-6770</c:v>
                </c:pt>
                <c:pt idx="17">
                  <c:v>-6690</c:v>
                </c:pt>
                <c:pt idx="18">
                  <c:v>-6610</c:v>
                </c:pt>
                <c:pt idx="19">
                  <c:v>-6530</c:v>
                </c:pt>
                <c:pt idx="20">
                  <c:v>-6450</c:v>
                </c:pt>
                <c:pt idx="21">
                  <c:v>-6370</c:v>
                </c:pt>
                <c:pt idx="22">
                  <c:v>-6290</c:v>
                </c:pt>
                <c:pt idx="23">
                  <c:v>-6210</c:v>
                </c:pt>
                <c:pt idx="24">
                  <c:v>-6130</c:v>
                </c:pt>
                <c:pt idx="25">
                  <c:v>-6050</c:v>
                </c:pt>
                <c:pt idx="26">
                  <c:v>-5970</c:v>
                </c:pt>
                <c:pt idx="27">
                  <c:v>-5890</c:v>
                </c:pt>
                <c:pt idx="28">
                  <c:v>-5810</c:v>
                </c:pt>
                <c:pt idx="29">
                  <c:v>-5730</c:v>
                </c:pt>
                <c:pt idx="30">
                  <c:v>-5650</c:v>
                </c:pt>
                <c:pt idx="31">
                  <c:v>-5570</c:v>
                </c:pt>
                <c:pt idx="32">
                  <c:v>-5490</c:v>
                </c:pt>
                <c:pt idx="33">
                  <c:v>-5410</c:v>
                </c:pt>
                <c:pt idx="34">
                  <c:v>-5330</c:v>
                </c:pt>
                <c:pt idx="35">
                  <c:v>-5250</c:v>
                </c:pt>
                <c:pt idx="36">
                  <c:v>-5170</c:v>
                </c:pt>
                <c:pt idx="37">
                  <c:v>-5090</c:v>
                </c:pt>
                <c:pt idx="38">
                  <c:v>-5010</c:v>
                </c:pt>
                <c:pt idx="39">
                  <c:v>-4930</c:v>
                </c:pt>
                <c:pt idx="40">
                  <c:v>-4850</c:v>
                </c:pt>
                <c:pt idx="41">
                  <c:v>-4770</c:v>
                </c:pt>
                <c:pt idx="42">
                  <c:v>-4690</c:v>
                </c:pt>
                <c:pt idx="43">
                  <c:v>-4610</c:v>
                </c:pt>
                <c:pt idx="44">
                  <c:v>-4530</c:v>
                </c:pt>
                <c:pt idx="45">
                  <c:v>-4450</c:v>
                </c:pt>
                <c:pt idx="46">
                  <c:v>-4370</c:v>
                </c:pt>
                <c:pt idx="47">
                  <c:v>-4290</c:v>
                </c:pt>
                <c:pt idx="48">
                  <c:v>-4210</c:v>
                </c:pt>
                <c:pt idx="49">
                  <c:v>-4130</c:v>
                </c:pt>
                <c:pt idx="50">
                  <c:v>-4050</c:v>
                </c:pt>
                <c:pt idx="51">
                  <c:v>-3970.0000000000005</c:v>
                </c:pt>
                <c:pt idx="52">
                  <c:v>-3890</c:v>
                </c:pt>
                <c:pt idx="53">
                  <c:v>-3810</c:v>
                </c:pt>
                <c:pt idx="54">
                  <c:v>-3730</c:v>
                </c:pt>
                <c:pt idx="55">
                  <c:v>-3650</c:v>
                </c:pt>
                <c:pt idx="56">
                  <c:v>-3570</c:v>
                </c:pt>
                <c:pt idx="57">
                  <c:v>-3490</c:v>
                </c:pt>
                <c:pt idx="58">
                  <c:v>-3410</c:v>
                </c:pt>
                <c:pt idx="59">
                  <c:v>-3330</c:v>
                </c:pt>
                <c:pt idx="60">
                  <c:v>-3250</c:v>
                </c:pt>
                <c:pt idx="61">
                  <c:v>-3170</c:v>
                </c:pt>
                <c:pt idx="62">
                  <c:v>-3090</c:v>
                </c:pt>
                <c:pt idx="63">
                  <c:v>-3010</c:v>
                </c:pt>
                <c:pt idx="64">
                  <c:v>-2930</c:v>
                </c:pt>
                <c:pt idx="65">
                  <c:v>-2850</c:v>
                </c:pt>
                <c:pt idx="66">
                  <c:v>-2770</c:v>
                </c:pt>
                <c:pt idx="67">
                  <c:v>-2690</c:v>
                </c:pt>
                <c:pt idx="68">
                  <c:v>-2610</c:v>
                </c:pt>
                <c:pt idx="69">
                  <c:v>-2530</c:v>
                </c:pt>
                <c:pt idx="70">
                  <c:v>-2450</c:v>
                </c:pt>
                <c:pt idx="71">
                  <c:v>-2370.6428571428573</c:v>
                </c:pt>
                <c:pt idx="72">
                  <c:v>-2292.5714285714289</c:v>
                </c:pt>
                <c:pt idx="73">
                  <c:v>-2215.7857142857147</c:v>
                </c:pt>
                <c:pt idx="74">
                  <c:v>-2140.2857142857151</c:v>
                </c:pt>
                <c:pt idx="75">
                  <c:v>-2066.0714285714289</c:v>
                </c:pt>
                <c:pt idx="76">
                  <c:v>-1993.1428571428573</c:v>
                </c:pt>
                <c:pt idx="77">
                  <c:v>-1921.5000000000009</c:v>
                </c:pt>
                <c:pt idx="78">
                  <c:v>-1851.1428571428573</c:v>
                </c:pt>
                <c:pt idx="79">
                  <c:v>-1782.0714285714294</c:v>
                </c:pt>
                <c:pt idx="80">
                  <c:v>-1714.2857142857147</c:v>
                </c:pt>
                <c:pt idx="81">
                  <c:v>-1647.7857142857147</c:v>
                </c:pt>
                <c:pt idx="82">
                  <c:v>-1582.5714285714303</c:v>
                </c:pt>
                <c:pt idx="83">
                  <c:v>-1518.6428571428569</c:v>
                </c:pt>
                <c:pt idx="84">
                  <c:v>-1456.0000000000009</c:v>
                </c:pt>
                <c:pt idx="85">
                  <c:v>-1394.6428571428642</c:v>
                </c:pt>
                <c:pt idx="86">
                  <c:v>-1334.5714285714348</c:v>
                </c:pt>
                <c:pt idx="87">
                  <c:v>-1275.7857142857201</c:v>
                </c:pt>
                <c:pt idx="88">
                  <c:v>-1218.2857142857201</c:v>
                </c:pt>
                <c:pt idx="89">
                  <c:v>-1162.0714285714357</c:v>
                </c:pt>
                <c:pt idx="90">
                  <c:v>-1107.1428571428632</c:v>
                </c:pt>
                <c:pt idx="91">
                  <c:v>-1053.5000000000064</c:v>
                </c:pt>
                <c:pt idx="92">
                  <c:v>-1001.1428571428632</c:v>
                </c:pt>
                <c:pt idx="93">
                  <c:v>-950.07142857143299</c:v>
                </c:pt>
                <c:pt idx="94">
                  <c:v>-900.28571428572013</c:v>
                </c:pt>
                <c:pt idx="95">
                  <c:v>-851.78571428572013</c:v>
                </c:pt>
                <c:pt idx="96">
                  <c:v>-804.5714285714339</c:v>
                </c:pt>
                <c:pt idx="97">
                  <c:v>-758.64285714286052</c:v>
                </c:pt>
                <c:pt idx="98">
                  <c:v>-714.00000000000637</c:v>
                </c:pt>
                <c:pt idx="99">
                  <c:v>-670.64285714286234</c:v>
                </c:pt>
                <c:pt idx="100">
                  <c:v>-628.5714285714339</c:v>
                </c:pt>
                <c:pt idx="101">
                  <c:v>-587.78571428571468</c:v>
                </c:pt>
                <c:pt idx="102">
                  <c:v>-548.28571428571468</c:v>
                </c:pt>
                <c:pt idx="103">
                  <c:v>-510.07142857143026</c:v>
                </c:pt>
                <c:pt idx="104">
                  <c:v>-473.1428571428587</c:v>
                </c:pt>
                <c:pt idx="105">
                  <c:v>-437.50000000000091</c:v>
                </c:pt>
                <c:pt idx="106">
                  <c:v>-403.14285714285779</c:v>
                </c:pt>
                <c:pt idx="107">
                  <c:v>-370.07142857142844</c:v>
                </c:pt>
                <c:pt idx="108">
                  <c:v>-338.28571428571558</c:v>
                </c:pt>
                <c:pt idx="109">
                  <c:v>-307.78571428571558</c:v>
                </c:pt>
                <c:pt idx="110">
                  <c:v>-278.57142857142935</c:v>
                </c:pt>
                <c:pt idx="111">
                  <c:v>-250.64285714285779</c:v>
                </c:pt>
                <c:pt idx="112">
                  <c:v>-224</c:v>
                </c:pt>
                <c:pt idx="113">
                  <c:v>-198.6428571428587</c:v>
                </c:pt>
                <c:pt idx="114">
                  <c:v>-174.57142857142935</c:v>
                </c:pt>
                <c:pt idx="115">
                  <c:v>-151.78571428571558</c:v>
                </c:pt>
                <c:pt idx="116">
                  <c:v>-130.28571428571558</c:v>
                </c:pt>
                <c:pt idx="117">
                  <c:v>-110.07142857142935</c:v>
                </c:pt>
                <c:pt idx="118">
                  <c:v>-91.142857142858702</c:v>
                </c:pt>
                <c:pt idx="119">
                  <c:v>-73.500000000001819</c:v>
                </c:pt>
                <c:pt idx="120">
                  <c:v>-57.142857142858702</c:v>
                </c:pt>
                <c:pt idx="121">
                  <c:v>-42.071428571429351</c:v>
                </c:pt>
                <c:pt idx="122">
                  <c:v>-28.285714285713766</c:v>
                </c:pt>
                <c:pt idx="123">
                  <c:v>-15.785714285717404</c:v>
                </c:pt>
                <c:pt idx="124">
                  <c:v>-4.57142857143117</c:v>
                </c:pt>
                <c:pt idx="125">
                  <c:v>5.357142857141298</c:v>
                </c:pt>
                <c:pt idx="126">
                  <c:v>14</c:v>
                </c:pt>
                <c:pt idx="127">
                  <c:v>21.357142857143117</c:v>
                </c:pt>
                <c:pt idx="128">
                  <c:v>27.42857142856883</c:v>
                </c:pt>
                <c:pt idx="129">
                  <c:v>32.214285714284415</c:v>
                </c:pt>
                <c:pt idx="130">
                  <c:v>35.714285714284415</c:v>
                </c:pt>
                <c:pt idx="131">
                  <c:v>37.928571428570649</c:v>
                </c:pt>
                <c:pt idx="132">
                  <c:v>38.857142857143117</c:v>
                </c:pt>
                <c:pt idx="133">
                  <c:v>38.499999999998181</c:v>
                </c:pt>
                <c:pt idx="134">
                  <c:v>36.857142857141298</c:v>
                </c:pt>
                <c:pt idx="135">
                  <c:v>33.928571428570649</c:v>
                </c:pt>
                <c:pt idx="136">
                  <c:v>29.714285714286234</c:v>
                </c:pt>
                <c:pt idx="137">
                  <c:v>24.214285714286234</c:v>
                </c:pt>
                <c:pt idx="138">
                  <c:v>17.42857142856883</c:v>
                </c:pt>
                <c:pt idx="139">
                  <c:v>9.357142857141298</c:v>
                </c:pt>
                <c:pt idx="1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99F6-4A87-9F63-57D18FC392AB}"/>
            </c:ext>
          </c:extLst>
        </c:ser>
        <c:ser>
          <c:idx val="1"/>
          <c:order val="1"/>
          <c:tx>
            <c:strRef>
              <c:f>'Q.1 Applied Forces'!$T$7</c:f>
              <c:strCache>
                <c:ptCount val="1"/>
                <c:pt idx="0">
                  <c:v>-8050.00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'Q.1 Applied Forces'!$T$139</c:f>
              <c:numCache>
                <c:formatCode>0.00</c:formatCode>
                <c:ptCount val="1"/>
                <c:pt idx="0">
                  <c:v>38.857142857143117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8B8-4478-9ECD-82DB897E5D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87721376"/>
        <c:axId val="387728096"/>
      </c:lineChart>
      <c:catAx>
        <c:axId val="387721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Distance</a:t>
                </a:r>
                <a:r>
                  <a:rPr lang="en-US" baseline="0"/>
                  <a:t> Along Spar (x) [m]</a:t>
                </a:r>
              </a:p>
            </c:rich>
          </c:tx>
          <c:layout>
            <c:manualLayout>
              <c:xMode val="edge"/>
              <c:yMode val="edge"/>
              <c:x val="0.47003865494747282"/>
              <c:y val="0.9454285899481281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728096"/>
        <c:crosses val="autoZero"/>
        <c:auto val="1"/>
        <c:lblAlgn val="ctr"/>
        <c:lblOffset val="100"/>
        <c:tickLblSkip val="5"/>
        <c:noMultiLvlLbl val="0"/>
      </c:catAx>
      <c:valAx>
        <c:axId val="387728096"/>
        <c:scaling>
          <c:orientation val="minMax"/>
          <c:max val="500"/>
          <c:min val="-8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Internal Shear</a:t>
                </a:r>
                <a:r>
                  <a:rPr lang="en-US" baseline="0"/>
                  <a:t> Force [N]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3.0650002094650991E-2"/>
              <c:y val="0.4201906219306956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721376"/>
        <c:crosses val="autoZero"/>
        <c:crossBetween val="between"/>
        <c:majorUnit val="500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/>
              <a:t>Drag Internal Shear</a:t>
            </a:r>
            <a:r>
              <a:rPr lang="en-US" sz="2000" baseline="0"/>
              <a:t> Stress Cross Sectional Height</a:t>
            </a:r>
            <a:endParaRPr lang="en-US" sz="2000"/>
          </a:p>
        </c:rich>
      </c:tx>
      <c:layout>
        <c:manualLayout>
          <c:xMode val="edge"/>
          <c:yMode val="edge"/>
          <c:x val="0.30672267651435481"/>
          <c:y val="2.1239389970022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427695427207752"/>
          <c:y val="9.2187490524502883E-2"/>
          <c:w val="0.87763092694279954"/>
          <c:h val="0.81856167284250159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Dimensions'!$DJ$28</c:f>
              <c:strCache>
                <c:ptCount val="1"/>
                <c:pt idx="0">
                  <c:v>τ(y) [MPa]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Dimensions'!$DA$29:$DA$129</c:f>
              <c:numCache>
                <c:formatCode>0.000</c:formatCode>
                <c:ptCount val="101"/>
                <c:pt idx="0">
                  <c:v>-4.9000000000000002E-2</c:v>
                </c:pt>
                <c:pt idx="1">
                  <c:v>-4.802E-2</c:v>
                </c:pt>
                <c:pt idx="2">
                  <c:v>-4.7039999999999998E-2</c:v>
                </c:pt>
                <c:pt idx="3">
                  <c:v>-4.6059999999999997E-2</c:v>
                </c:pt>
                <c:pt idx="4">
                  <c:v>-4.5079999999999995E-2</c:v>
                </c:pt>
                <c:pt idx="5">
                  <c:v>-4.41E-2</c:v>
                </c:pt>
                <c:pt idx="6">
                  <c:v>-4.3119999999999999E-2</c:v>
                </c:pt>
                <c:pt idx="7">
                  <c:v>-4.2139999999999997E-2</c:v>
                </c:pt>
                <c:pt idx="8">
                  <c:v>-4.1160000000000002E-2</c:v>
                </c:pt>
                <c:pt idx="9">
                  <c:v>-4.018E-2</c:v>
                </c:pt>
                <c:pt idx="10">
                  <c:v>-3.9199999999999999E-2</c:v>
                </c:pt>
                <c:pt idx="11">
                  <c:v>-3.8219999999999997E-2</c:v>
                </c:pt>
                <c:pt idx="12">
                  <c:v>-3.7239999999999995E-2</c:v>
                </c:pt>
                <c:pt idx="13">
                  <c:v>-3.6260000000000001E-2</c:v>
                </c:pt>
                <c:pt idx="14">
                  <c:v>-3.5279999999999999E-2</c:v>
                </c:pt>
                <c:pt idx="15">
                  <c:v>-3.4300000000000004E-2</c:v>
                </c:pt>
                <c:pt idx="16">
                  <c:v>-3.3320000000000002E-2</c:v>
                </c:pt>
                <c:pt idx="17">
                  <c:v>-3.2340000000000001E-2</c:v>
                </c:pt>
                <c:pt idx="18">
                  <c:v>-3.1359999999999999E-2</c:v>
                </c:pt>
                <c:pt idx="19">
                  <c:v>-3.0380000000000001E-2</c:v>
                </c:pt>
                <c:pt idx="20">
                  <c:v>-2.9399999999999999E-2</c:v>
                </c:pt>
                <c:pt idx="21">
                  <c:v>-2.8420000000000001E-2</c:v>
                </c:pt>
                <c:pt idx="22">
                  <c:v>-2.7439999999999999E-2</c:v>
                </c:pt>
                <c:pt idx="23">
                  <c:v>-2.6460000000000001E-2</c:v>
                </c:pt>
                <c:pt idx="24">
                  <c:v>-2.5479999999999999E-2</c:v>
                </c:pt>
                <c:pt idx="25">
                  <c:v>-2.4500000000000001E-2</c:v>
                </c:pt>
                <c:pt idx="26">
                  <c:v>-2.3519999999999999E-2</c:v>
                </c:pt>
                <c:pt idx="27">
                  <c:v>-2.2539999999999998E-2</c:v>
                </c:pt>
                <c:pt idx="28">
                  <c:v>-2.1559999999999999E-2</c:v>
                </c:pt>
                <c:pt idx="29">
                  <c:v>-2.0580000000000001E-2</c:v>
                </c:pt>
                <c:pt idx="30">
                  <c:v>-1.9599999999999999E-2</c:v>
                </c:pt>
                <c:pt idx="31">
                  <c:v>-1.8619999999999998E-2</c:v>
                </c:pt>
                <c:pt idx="32">
                  <c:v>-1.7639999999999999E-2</c:v>
                </c:pt>
                <c:pt idx="33">
                  <c:v>-1.6660000000000001E-2</c:v>
                </c:pt>
                <c:pt idx="34">
                  <c:v>-1.5679999999999999E-2</c:v>
                </c:pt>
                <c:pt idx="35">
                  <c:v>-1.47E-2</c:v>
                </c:pt>
                <c:pt idx="36">
                  <c:v>-1.372E-2</c:v>
                </c:pt>
                <c:pt idx="37">
                  <c:v>-1.274E-2</c:v>
                </c:pt>
                <c:pt idx="38">
                  <c:v>-1.176E-2</c:v>
                </c:pt>
                <c:pt idx="39">
                  <c:v>-1.078E-2</c:v>
                </c:pt>
                <c:pt idx="40">
                  <c:v>-9.7999999999999997E-3</c:v>
                </c:pt>
                <c:pt idx="41">
                  <c:v>-8.8199999999999997E-3</c:v>
                </c:pt>
                <c:pt idx="42">
                  <c:v>-7.8399999999999997E-3</c:v>
                </c:pt>
                <c:pt idx="43">
                  <c:v>-6.8600000000000093E-3</c:v>
                </c:pt>
                <c:pt idx="44">
                  <c:v>-5.8800000000000094E-3</c:v>
                </c:pt>
                <c:pt idx="45">
                  <c:v>-4.8999999999999998E-3</c:v>
                </c:pt>
                <c:pt idx="46">
                  <c:v>-3.9199999999999999E-3</c:v>
                </c:pt>
                <c:pt idx="47">
                  <c:v>-2.9399999999999999E-3</c:v>
                </c:pt>
                <c:pt idx="48">
                  <c:v>-1.9599999999999999E-3</c:v>
                </c:pt>
                <c:pt idx="49">
                  <c:v>-9.7999999999999997E-4</c:v>
                </c:pt>
                <c:pt idx="50">
                  <c:v>0</c:v>
                </c:pt>
                <c:pt idx="51">
                  <c:v>9.7999999999999411E-4</c:v>
                </c:pt>
                <c:pt idx="52">
                  <c:v>1.9599999999999904E-3</c:v>
                </c:pt>
                <c:pt idx="53">
                  <c:v>2.9399999999999999E-3</c:v>
                </c:pt>
                <c:pt idx="54">
                  <c:v>3.9199999999999999E-3</c:v>
                </c:pt>
                <c:pt idx="55">
                  <c:v>4.8999999999999998E-3</c:v>
                </c:pt>
                <c:pt idx="56">
                  <c:v>5.8799999999999998E-3</c:v>
                </c:pt>
                <c:pt idx="57">
                  <c:v>6.8600000000000978E-3</c:v>
                </c:pt>
                <c:pt idx="58">
                  <c:v>7.8400000000000986E-3</c:v>
                </c:pt>
                <c:pt idx="59">
                  <c:v>8.8200000000000986E-3</c:v>
                </c:pt>
                <c:pt idx="60">
                  <c:v>9.8000000000000986E-3</c:v>
                </c:pt>
                <c:pt idx="61">
                  <c:v>1.0780000000000099E-2</c:v>
                </c:pt>
                <c:pt idx="62">
                  <c:v>1.1760000000000098E-2</c:v>
                </c:pt>
                <c:pt idx="63">
                  <c:v>1.2740000000000098E-2</c:v>
                </c:pt>
                <c:pt idx="64">
                  <c:v>1.3720000000000097E-2</c:v>
                </c:pt>
                <c:pt idx="65">
                  <c:v>1.4700000000000098E-2</c:v>
                </c:pt>
                <c:pt idx="66">
                  <c:v>1.56800000000001E-2</c:v>
                </c:pt>
                <c:pt idx="67">
                  <c:v>1.6660000000000095E-2</c:v>
                </c:pt>
                <c:pt idx="68">
                  <c:v>1.7640000000000097E-2</c:v>
                </c:pt>
                <c:pt idx="69">
                  <c:v>1.8620000000000098E-2</c:v>
                </c:pt>
                <c:pt idx="70">
                  <c:v>1.96000000000001E-2</c:v>
                </c:pt>
                <c:pt idx="71">
                  <c:v>2.0580000000000095E-2</c:v>
                </c:pt>
                <c:pt idx="72">
                  <c:v>2.1560000000000096E-2</c:v>
                </c:pt>
                <c:pt idx="73">
                  <c:v>2.2540000000000098E-2</c:v>
                </c:pt>
                <c:pt idx="74">
                  <c:v>2.35200000000001E-2</c:v>
                </c:pt>
                <c:pt idx="75">
                  <c:v>2.4500000000000095E-2</c:v>
                </c:pt>
                <c:pt idx="76">
                  <c:v>2.5480000000000096E-2</c:v>
                </c:pt>
                <c:pt idx="77">
                  <c:v>2.6460000000000098E-2</c:v>
                </c:pt>
                <c:pt idx="78">
                  <c:v>2.74400000000001E-2</c:v>
                </c:pt>
                <c:pt idx="79">
                  <c:v>2.8420000000000094E-2</c:v>
                </c:pt>
                <c:pt idx="80">
                  <c:v>2.9400000000000096E-2</c:v>
                </c:pt>
                <c:pt idx="81">
                  <c:v>3.0380000000000098E-2</c:v>
                </c:pt>
                <c:pt idx="82">
                  <c:v>3.1360000000000096E-2</c:v>
                </c:pt>
                <c:pt idx="83">
                  <c:v>3.2340000000000098E-2</c:v>
                </c:pt>
                <c:pt idx="84">
                  <c:v>3.33200000000001E-2</c:v>
                </c:pt>
                <c:pt idx="85">
                  <c:v>3.4300000000000101E-2</c:v>
                </c:pt>
                <c:pt idx="86">
                  <c:v>3.5280000000000096E-2</c:v>
                </c:pt>
                <c:pt idx="87">
                  <c:v>3.6260000000000098E-2</c:v>
                </c:pt>
                <c:pt idx="88">
                  <c:v>3.7240000000000099E-2</c:v>
                </c:pt>
                <c:pt idx="89">
                  <c:v>3.8220000000000094E-2</c:v>
                </c:pt>
                <c:pt idx="90">
                  <c:v>3.9200000000000096E-2</c:v>
                </c:pt>
                <c:pt idx="91">
                  <c:v>4.0180000000000098E-2</c:v>
                </c:pt>
                <c:pt idx="92">
                  <c:v>4.1160000000000099E-2</c:v>
                </c:pt>
                <c:pt idx="93">
                  <c:v>4.2140000000000101E-2</c:v>
                </c:pt>
                <c:pt idx="94">
                  <c:v>4.3120000000000096E-2</c:v>
                </c:pt>
                <c:pt idx="95">
                  <c:v>4.4100000000000097E-2</c:v>
                </c:pt>
                <c:pt idx="96">
                  <c:v>4.5080000000000099E-2</c:v>
                </c:pt>
                <c:pt idx="97">
                  <c:v>4.6060000000000094E-2</c:v>
                </c:pt>
                <c:pt idx="98">
                  <c:v>4.7040000000000096E-2</c:v>
                </c:pt>
                <c:pt idx="99">
                  <c:v>4.8020000000000097E-2</c:v>
                </c:pt>
                <c:pt idx="100">
                  <c:v>4.9000000000000002E-2</c:v>
                </c:pt>
              </c:numCache>
            </c:numRef>
          </c:cat>
          <c:val>
            <c:numRef>
              <c:f>'P.2 Beam Dimensions'!$DJ$29:$DJ$129</c:f>
              <c:numCache>
                <c:formatCode>0.0000000000</c:formatCode>
                <c:ptCount val="101"/>
                <c:pt idx="0">
                  <c:v>0</c:v>
                </c:pt>
                <c:pt idx="1">
                  <c:v>-7.9310884127481912E-2</c:v>
                </c:pt>
                <c:pt idx="2">
                  <c:v>-0.15701952817158038</c:v>
                </c:pt>
                <c:pt idx="3">
                  <c:v>-0.23312593213229535</c:v>
                </c:pt>
                <c:pt idx="4">
                  <c:v>-0.30763009600962687</c:v>
                </c:pt>
                <c:pt idx="5">
                  <c:v>-0.38053201980357437</c:v>
                </c:pt>
                <c:pt idx="6">
                  <c:v>-0.45183170351413898</c:v>
                </c:pt>
                <c:pt idx="7">
                  <c:v>-0.52152914714132004</c:v>
                </c:pt>
                <c:pt idx="8">
                  <c:v>-0.58962435068511709</c:v>
                </c:pt>
                <c:pt idx="9">
                  <c:v>-0.65611731414553121</c:v>
                </c:pt>
                <c:pt idx="10">
                  <c:v>-0.72100803752256182</c:v>
                </c:pt>
                <c:pt idx="11">
                  <c:v>-0.78429652081620904</c:v>
                </c:pt>
                <c:pt idx="12">
                  <c:v>-0.84598276402647288</c:v>
                </c:pt>
                <c:pt idx="13">
                  <c:v>-0.90606676715335255</c:v>
                </c:pt>
                <c:pt idx="14">
                  <c:v>-0.96454853019684939</c:v>
                </c:pt>
                <c:pt idx="15">
                  <c:v>-1.0214280531569622</c:v>
                </c:pt>
                <c:pt idx="16">
                  <c:v>-1.0767053360336922</c:v>
                </c:pt>
                <c:pt idx="17">
                  <c:v>-1.1303803788270383</c:v>
                </c:pt>
                <c:pt idx="18">
                  <c:v>-1.1824531815370014</c:v>
                </c:pt>
                <c:pt idx="19">
                  <c:v>-1.2329237441635805</c:v>
                </c:pt>
                <c:pt idx="20">
                  <c:v>-1.2817920667067766</c:v>
                </c:pt>
                <c:pt idx="21">
                  <c:v>-1.3290581491665887</c:v>
                </c:pt>
                <c:pt idx="22">
                  <c:v>-1.374721991543018</c:v>
                </c:pt>
                <c:pt idx="23">
                  <c:v>-1.4187835938360631</c:v>
                </c:pt>
                <c:pt idx="24">
                  <c:v>-1.4612429560457254</c:v>
                </c:pt>
                <c:pt idx="25">
                  <c:v>-1.5021000781720035</c:v>
                </c:pt>
                <c:pt idx="26">
                  <c:v>-1.5413549602148984</c:v>
                </c:pt>
                <c:pt idx="27">
                  <c:v>-1.5790076021744102</c:v>
                </c:pt>
                <c:pt idx="28">
                  <c:v>-1.6150580040505385</c:v>
                </c:pt>
                <c:pt idx="29">
                  <c:v>-1.6495061658432828</c:v>
                </c:pt>
                <c:pt idx="30">
                  <c:v>-1.6823520875526439</c:v>
                </c:pt>
                <c:pt idx="31">
                  <c:v>-1.7135957691786217</c:v>
                </c:pt>
                <c:pt idx="32">
                  <c:v>-1.7432372107212157</c:v>
                </c:pt>
                <c:pt idx="33">
                  <c:v>-1.7712764121804263</c:v>
                </c:pt>
                <c:pt idx="34">
                  <c:v>-1.797713373556254</c:v>
                </c:pt>
                <c:pt idx="35">
                  <c:v>-1.8225480948486981</c:v>
                </c:pt>
                <c:pt idx="36">
                  <c:v>-1.8457805760577579</c:v>
                </c:pt>
                <c:pt idx="37">
                  <c:v>-1.8674108171834345</c:v>
                </c:pt>
                <c:pt idx="38">
                  <c:v>-1.8874388182257285</c:v>
                </c:pt>
                <c:pt idx="39">
                  <c:v>-1.9058645791846383</c:v>
                </c:pt>
                <c:pt idx="40">
                  <c:v>-1.9226881000601646</c:v>
                </c:pt>
                <c:pt idx="41">
                  <c:v>-1.9379093808523071</c:v>
                </c:pt>
                <c:pt idx="42">
                  <c:v>-1.9515284215610671</c:v>
                </c:pt>
                <c:pt idx="43">
                  <c:v>-1.9635452221864429</c:v>
                </c:pt>
                <c:pt idx="44">
                  <c:v>-1.9739597827284352</c:v>
                </c:pt>
                <c:pt idx="45">
                  <c:v>-1.9827721031870444</c:v>
                </c:pt>
                <c:pt idx="46">
                  <c:v>-1.9899821835622704</c:v>
                </c:pt>
                <c:pt idx="47">
                  <c:v>-0.1391332582388769</c:v>
                </c:pt>
                <c:pt idx="48">
                  <c:v>-0.14313885844733559</c:v>
                </c:pt>
                <c:pt idx="49">
                  <c:v>-0.14554221857241081</c:v>
                </c:pt>
                <c:pt idx="50">
                  <c:v>-0.14634333861410254</c:v>
                </c:pt>
                <c:pt idx="51">
                  <c:v>-0.14554221857241084</c:v>
                </c:pt>
                <c:pt idx="52">
                  <c:v>-0.14313885844733565</c:v>
                </c:pt>
                <c:pt idx="53">
                  <c:v>-0.1391332582388769</c:v>
                </c:pt>
                <c:pt idx="54">
                  <c:v>-1.9899821835622704</c:v>
                </c:pt>
                <c:pt idx="55">
                  <c:v>-1.9827721031870444</c:v>
                </c:pt>
                <c:pt idx="56">
                  <c:v>-1.9739597827284359</c:v>
                </c:pt>
                <c:pt idx="57">
                  <c:v>-1.9635452221864422</c:v>
                </c:pt>
                <c:pt idx="58">
                  <c:v>-1.9515284215610655</c:v>
                </c:pt>
                <c:pt idx="59">
                  <c:v>-1.937909380852306</c:v>
                </c:pt>
                <c:pt idx="60">
                  <c:v>-1.9226881000601626</c:v>
                </c:pt>
                <c:pt idx="61">
                  <c:v>-1.9058645791846365</c:v>
                </c:pt>
                <c:pt idx="62">
                  <c:v>-1.8874388182257265</c:v>
                </c:pt>
                <c:pt idx="63">
                  <c:v>-1.8674108171834329</c:v>
                </c:pt>
                <c:pt idx="64">
                  <c:v>-1.8457805760577561</c:v>
                </c:pt>
                <c:pt idx="65">
                  <c:v>-1.8225480948486945</c:v>
                </c:pt>
                <c:pt idx="66">
                  <c:v>-1.7977133735562512</c:v>
                </c:pt>
                <c:pt idx="67">
                  <c:v>-1.7712764121804245</c:v>
                </c:pt>
                <c:pt idx="68">
                  <c:v>-1.7432372107212126</c:v>
                </c:pt>
                <c:pt idx="69">
                  <c:v>-1.7135957691786183</c:v>
                </c:pt>
                <c:pt idx="70">
                  <c:v>-1.6823520875526408</c:v>
                </c:pt>
                <c:pt idx="71">
                  <c:v>-1.6495061658432795</c:v>
                </c:pt>
                <c:pt idx="72">
                  <c:v>-1.6150580040505345</c:v>
                </c:pt>
                <c:pt idx="73">
                  <c:v>-1.5790076021744068</c:v>
                </c:pt>
                <c:pt idx="74">
                  <c:v>-1.5413549602148946</c:v>
                </c:pt>
                <c:pt idx="75">
                  <c:v>-1.5021000781719998</c:v>
                </c:pt>
                <c:pt idx="76">
                  <c:v>-1.461242956045721</c:v>
                </c:pt>
                <c:pt idx="77">
                  <c:v>-1.4187835938360587</c:v>
                </c:pt>
                <c:pt idx="78">
                  <c:v>-1.3747219915430131</c:v>
                </c:pt>
                <c:pt idx="79">
                  <c:v>-1.3290581491665843</c:v>
                </c:pt>
                <c:pt idx="80">
                  <c:v>-1.2817920667067719</c:v>
                </c:pt>
                <c:pt idx="81">
                  <c:v>-1.2329237441635756</c:v>
                </c:pt>
                <c:pt idx="82">
                  <c:v>-1.1824531815369961</c:v>
                </c:pt>
                <c:pt idx="83">
                  <c:v>-1.1303803788270335</c:v>
                </c:pt>
                <c:pt idx="84">
                  <c:v>-1.0767053360336865</c:v>
                </c:pt>
                <c:pt idx="85">
                  <c:v>-1.0214280531569566</c:v>
                </c:pt>
                <c:pt idx="86">
                  <c:v>-0.96454853019684395</c:v>
                </c:pt>
                <c:pt idx="87">
                  <c:v>-0.90606676715334666</c:v>
                </c:pt>
                <c:pt idx="88">
                  <c:v>-0.84598276402646633</c:v>
                </c:pt>
                <c:pt idx="89">
                  <c:v>-0.78429652081620282</c:v>
                </c:pt>
                <c:pt idx="90">
                  <c:v>-0.72100803752255571</c:v>
                </c:pt>
                <c:pt idx="91">
                  <c:v>-0.65611731414552465</c:v>
                </c:pt>
                <c:pt idx="92">
                  <c:v>-0.58962435068511032</c:v>
                </c:pt>
                <c:pt idx="93">
                  <c:v>-0.52152914714131282</c:v>
                </c:pt>
                <c:pt idx="94">
                  <c:v>-0.45183170351413193</c:v>
                </c:pt>
                <c:pt idx="95">
                  <c:v>-0.38053201980356721</c:v>
                </c:pt>
                <c:pt idx="96">
                  <c:v>-0.30763009600961905</c:v>
                </c:pt>
                <c:pt idx="97">
                  <c:v>-0.23312593213228786</c:v>
                </c:pt>
                <c:pt idx="98">
                  <c:v>-0.15701952817157275</c:v>
                </c:pt>
                <c:pt idx="99">
                  <c:v>-7.9310884127474141E-2</c:v>
                </c:pt>
                <c:pt idx="10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E2C-42C8-B9E2-59C40860D6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82536560"/>
        <c:axId val="1182537040"/>
      </c:lineChart>
      <c:catAx>
        <c:axId val="11825365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2093130759152425"/>
              <c:y val="0.9235852956456173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2537040"/>
        <c:crosses val="autoZero"/>
        <c:auto val="1"/>
        <c:lblAlgn val="ctr"/>
        <c:lblOffset val="100"/>
        <c:tickLblSkip val="2"/>
        <c:noMultiLvlLbl val="0"/>
      </c:catAx>
      <c:valAx>
        <c:axId val="1182537040"/>
        <c:scaling>
          <c:orientation val="minMax"/>
          <c:max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Shear Stress [MPa]</a:t>
                </a:r>
              </a:p>
            </c:rich>
          </c:tx>
          <c:layout>
            <c:manualLayout>
              <c:xMode val="edge"/>
              <c:yMode val="edge"/>
              <c:x val="2.4083898177774087E-2"/>
              <c:y val="0.3895893597495032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25365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Maximum</a:t>
            </a:r>
            <a:r>
              <a:rPr lang="en-US" baseline="0"/>
              <a:t> Compressive Normal Stress Caused by Lift and Fuel Load</a:t>
            </a:r>
            <a:endParaRPr lang="en-US"/>
          </a:p>
        </c:rich>
      </c:tx>
      <c:layout>
        <c:manualLayout>
          <c:xMode val="edge"/>
          <c:yMode val="edge"/>
          <c:x val="0.21043118171160718"/>
          <c:y val="1.78548788168797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497870120755141E-2"/>
          <c:y val="7.1922799448172758E-2"/>
          <c:w val="0.85945836603407622"/>
          <c:h val="0.85437580822294945"/>
        </c:manualLayout>
      </c:layout>
      <c:lineChart>
        <c:grouping val="standard"/>
        <c:varyColors val="0"/>
        <c:ser>
          <c:idx val="0"/>
          <c:order val="0"/>
          <c:tx>
            <c:strRef>
              <c:f>'Q.2 Compressive Stresses'!$E$12</c:f>
              <c:strCache>
                <c:ptCount val="1"/>
                <c:pt idx="0">
                  <c:v>σ(x)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0-5440-4B79-A206-4AAE1DA32A85}"/>
              </c:ext>
            </c:extLst>
          </c:dPt>
          <c:dPt>
            <c:idx val="12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1-5440-4B79-A206-4AAE1DA32A85}"/>
              </c:ext>
            </c:extLst>
          </c:dPt>
          <c:dPt>
            <c:idx val="140"/>
            <c:marker>
              <c:symbol val="circle"/>
              <c:size val="5"/>
              <c:spPr>
                <a:solidFill>
                  <a:schemeClr val="accent1"/>
                </a:solidFill>
                <a:ln w="9525">
                  <a:solidFill>
                    <a:schemeClr val="accent1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2-1304-4987-A65B-A66DFF02D8A2}"/>
              </c:ext>
            </c:extLst>
          </c:dPt>
          <c:dLbls>
            <c:dLbl>
              <c:idx val="0"/>
              <c:layout>
                <c:manualLayout>
                  <c:x val="4.4183960754373648E-2"/>
                  <c:y val="-1.6231708015345257E-2"/>
                </c:manualLayout>
              </c:layout>
              <c:numFmt formatCode="#,##0.00" sourceLinked="0"/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5440-4B79-A206-4AAE1DA32A85}"/>
                </c:ext>
              </c:extLst>
            </c:dLbl>
            <c:dLbl>
              <c:idx val="140"/>
              <c:layout>
                <c:manualLayout>
                  <c:x val="-8.6599299692912829E-2"/>
                  <c:y val="-3.8203119771041988E-2"/>
                </c:manualLayout>
              </c:layout>
              <c:numFmt formatCode="#,##0.0" sourceLinked="0"/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1304-4987-A65B-A66DFF02D8A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  <a:headEnd type="triangle"/>
                    </a:ln>
                    <a:effectLst/>
                  </c:spPr>
                </c15:leaderLines>
              </c:ext>
            </c:extLst>
          </c:dLbls>
          <c:cat>
            <c:numRef>
              <c:f>'Q.2 Compressive Stresses'!$D$13:$D$153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'Q.2 Compressive Stresses'!$E$13:$E$153</c:f>
              <c:numCache>
                <c:formatCode>0.0000</c:formatCode>
                <c:ptCount val="141"/>
                <c:pt idx="0">
                  <c:v>62.050574073338382</c:v>
                </c:pt>
                <c:pt idx="1">
                  <c:v>60.85723650232412</c:v>
                </c:pt>
                <c:pt idx="2">
                  <c:v>59.675817408922988</c:v>
                </c:pt>
                <c:pt idx="3">
                  <c:v>58.506316793134971</c:v>
                </c:pt>
                <c:pt idx="4">
                  <c:v>57.34873465496009</c:v>
                </c:pt>
                <c:pt idx="5">
                  <c:v>56.203070994398331</c:v>
                </c:pt>
                <c:pt idx="6">
                  <c:v>55.069325811449701</c:v>
                </c:pt>
                <c:pt idx="7">
                  <c:v>53.947499106114194</c:v>
                </c:pt>
                <c:pt idx="8">
                  <c:v>52.837590878391815</c:v>
                </c:pt>
                <c:pt idx="9">
                  <c:v>51.739601128282565</c:v>
                </c:pt>
                <c:pt idx="10">
                  <c:v>50.653529855786438</c:v>
                </c:pt>
                <c:pt idx="11">
                  <c:v>49.57937706090344</c:v>
                </c:pt>
                <c:pt idx="12">
                  <c:v>48.517142743633563</c:v>
                </c:pt>
                <c:pt idx="13">
                  <c:v>47.466826903976816</c:v>
                </c:pt>
                <c:pt idx="14">
                  <c:v>46.428429541933191</c:v>
                </c:pt>
                <c:pt idx="15">
                  <c:v>45.401950657502695</c:v>
                </c:pt>
                <c:pt idx="16">
                  <c:v>44.387390250685328</c:v>
                </c:pt>
                <c:pt idx="17">
                  <c:v>43.384748321481084</c:v>
                </c:pt>
                <c:pt idx="18">
                  <c:v>42.394024869889968</c:v>
                </c:pt>
                <c:pt idx="19">
                  <c:v>41.415219895911974</c:v>
                </c:pt>
                <c:pt idx="20">
                  <c:v>40.44833339954711</c:v>
                </c:pt>
                <c:pt idx="21">
                  <c:v>39.493365380795375</c:v>
                </c:pt>
                <c:pt idx="22">
                  <c:v>38.550315839656761</c:v>
                </c:pt>
                <c:pt idx="23">
                  <c:v>37.61918477613127</c:v>
                </c:pt>
                <c:pt idx="24">
                  <c:v>36.699972190218915</c:v>
                </c:pt>
                <c:pt idx="25">
                  <c:v>35.792678081919675</c:v>
                </c:pt>
                <c:pt idx="26">
                  <c:v>34.897302451233571</c:v>
                </c:pt>
                <c:pt idx="27">
                  <c:v>34.013845298160589</c:v>
                </c:pt>
                <c:pt idx="28">
                  <c:v>33.142306622700737</c:v>
                </c:pt>
                <c:pt idx="29">
                  <c:v>32.282686424854013</c:v>
                </c:pt>
                <c:pt idx="30">
                  <c:v>31.434984704620405</c:v>
                </c:pt>
                <c:pt idx="31">
                  <c:v>30.599201461999929</c:v>
                </c:pt>
                <c:pt idx="32">
                  <c:v>29.775336696992579</c:v>
                </c:pt>
                <c:pt idx="33">
                  <c:v>28.963390409598357</c:v>
                </c:pt>
                <c:pt idx="34">
                  <c:v>28.163362599817258</c:v>
                </c:pt>
                <c:pt idx="35">
                  <c:v>27.375253267649288</c:v>
                </c:pt>
                <c:pt idx="36">
                  <c:v>26.599062413094444</c:v>
                </c:pt>
                <c:pt idx="37">
                  <c:v>25.834790036152725</c:v>
                </c:pt>
                <c:pt idx="38">
                  <c:v>25.082436136824132</c:v>
                </c:pt>
                <c:pt idx="39">
                  <c:v>24.342000715108664</c:v>
                </c:pt>
                <c:pt idx="40">
                  <c:v>23.613483771006322</c:v>
                </c:pt>
                <c:pt idx="41">
                  <c:v>22.896885304517109</c:v>
                </c:pt>
                <c:pt idx="42">
                  <c:v>22.192205315641022</c:v>
                </c:pt>
                <c:pt idx="43">
                  <c:v>21.499443804378064</c:v>
                </c:pt>
                <c:pt idx="44">
                  <c:v>20.818600770728228</c:v>
                </c:pt>
                <c:pt idx="45">
                  <c:v>20.149676214691517</c:v>
                </c:pt>
                <c:pt idx="46">
                  <c:v>19.492670136267932</c:v>
                </c:pt>
                <c:pt idx="47">
                  <c:v>18.847582535457477</c:v>
                </c:pt>
                <c:pt idx="48">
                  <c:v>18.214413412260146</c:v>
                </c:pt>
                <c:pt idx="49">
                  <c:v>17.593162766675942</c:v>
                </c:pt>
                <c:pt idx="50">
                  <c:v>16.983830598704863</c:v>
                </c:pt>
                <c:pt idx="51">
                  <c:v>16.386416908346913</c:v>
                </c:pt>
                <c:pt idx="52">
                  <c:v>15.800921695602087</c:v>
                </c:pt>
                <c:pt idx="53">
                  <c:v>15.227344960470388</c:v>
                </c:pt>
                <c:pt idx="54">
                  <c:v>14.665686702951815</c:v>
                </c:pt>
                <c:pt idx="55">
                  <c:v>14.115946923046367</c:v>
                </c:pt>
                <c:pt idx="56">
                  <c:v>13.578125620754045</c:v>
                </c:pt>
                <c:pt idx="57">
                  <c:v>13.052222796074853</c:v>
                </c:pt>
                <c:pt idx="58">
                  <c:v>12.538238449008784</c:v>
                </c:pt>
                <c:pt idx="59">
                  <c:v>12.03617257955584</c:v>
                </c:pt>
                <c:pt idx="60">
                  <c:v>11.546025187716026</c:v>
                </c:pt>
                <c:pt idx="61">
                  <c:v>11.067796273489337</c:v>
                </c:pt>
                <c:pt idx="62">
                  <c:v>10.601485836875774</c:v>
                </c:pt>
                <c:pt idx="63">
                  <c:v>10.147093877875335</c:v>
                </c:pt>
                <c:pt idx="64">
                  <c:v>9.7046203964880267</c:v>
                </c:pt>
                <c:pt idx="65">
                  <c:v>9.2740653927138403</c:v>
                </c:pt>
                <c:pt idx="66">
                  <c:v>8.8554288665527814</c:v>
                </c:pt>
                <c:pt idx="67">
                  <c:v>8.4487108180048498</c:v>
                </c:pt>
                <c:pt idx="68">
                  <c:v>8.0539112470700438</c:v>
                </c:pt>
                <c:pt idx="69">
                  <c:v>7.6710301537483634</c:v>
                </c:pt>
                <c:pt idx="70">
                  <c:v>7.3000675380398103</c:v>
                </c:pt>
                <c:pt idx="71">
                  <c:v>6.9409914754507822</c:v>
                </c:pt>
                <c:pt idx="72">
                  <c:v>6.593642343513233</c:v>
                </c:pt>
                <c:pt idx="73">
                  <c:v>6.2578285952655257</c:v>
                </c:pt>
                <c:pt idx="74">
                  <c:v>5.9333586837460448</c:v>
                </c:pt>
                <c:pt idx="75">
                  <c:v>5.6200410619931098</c:v>
                </c:pt>
                <c:pt idx="76">
                  <c:v>5.3176841830451194</c:v>
                </c:pt>
                <c:pt idx="77">
                  <c:v>5.0260964999404223</c:v>
                </c:pt>
                <c:pt idx="78">
                  <c:v>4.7450864657173515</c:v>
                </c:pt>
                <c:pt idx="79">
                  <c:v>4.474462533414302</c:v>
                </c:pt>
                <c:pt idx="80">
                  <c:v>4.2140331560696263</c:v>
                </c:pt>
                <c:pt idx="81">
                  <c:v>3.9636067867216882</c:v>
                </c:pt>
                <c:pt idx="82">
                  <c:v>3.7229918784088389</c:v>
                </c:pt>
                <c:pt idx="83">
                  <c:v>3.4919968841694216</c:v>
                </c:pt>
                <c:pt idx="84">
                  <c:v>3.2704302570418307</c:v>
                </c:pt>
                <c:pt idx="85">
                  <c:v>3.0581004500644302</c:v>
                </c:pt>
                <c:pt idx="86">
                  <c:v>2.85481591627555</c:v>
                </c:pt>
                <c:pt idx="87">
                  <c:v>2.6603851087135548</c:v>
                </c:pt>
                <c:pt idx="88">
                  <c:v>2.4746164804168389</c:v>
                </c:pt>
                <c:pt idx="89">
                  <c:v>2.2973184844237124</c:v>
                </c:pt>
                <c:pt idx="90">
                  <c:v>2.1282995737725381</c:v>
                </c:pt>
                <c:pt idx="91">
                  <c:v>1.9673682015017331</c:v>
                </c:pt>
                <c:pt idx="92">
                  <c:v>1.814332820649629</c:v>
                </c:pt>
                <c:pt idx="93">
                  <c:v>1.6690018842545775</c:v>
                </c:pt>
                <c:pt idx="94">
                  <c:v>1.5311838453549207</c:v>
                </c:pt>
                <c:pt idx="95">
                  <c:v>1.4006871569890649</c:v>
                </c:pt>
                <c:pt idx="96">
                  <c:v>1.2773202721953407</c:v>
                </c:pt>
                <c:pt idx="97">
                  <c:v>1.1608916440121011</c:v>
                </c:pt>
                <c:pt idx="98">
                  <c:v>1.051209725477763</c:v>
                </c:pt>
                <c:pt idx="99">
                  <c:v>0.94808296963059224</c:v>
                </c:pt>
                <c:pt idx="100">
                  <c:v>0.85131982950902807</c:v>
                </c:pt>
                <c:pt idx="101">
                  <c:v>0.76072875815136876</c:v>
                </c:pt>
                <c:pt idx="102">
                  <c:v>0.67611820859608562</c:v>
                </c:pt>
                <c:pt idx="103">
                  <c:v>0.59729663388139054</c:v>
                </c:pt>
                <c:pt idx="104">
                  <c:v>0.52407248704575504</c:v>
                </c:pt>
                <c:pt idx="105">
                  <c:v>0.45625422112748815</c:v>
                </c:pt>
                <c:pt idx="106">
                  <c:v>0.39365028916496392</c:v>
                </c:pt>
                <c:pt idx="107">
                  <c:v>0.33606914419657824</c:v>
                </c:pt>
                <c:pt idx="108">
                  <c:v>0.28331923926059677</c:v>
                </c:pt>
                <c:pt idx="109">
                  <c:v>0.23520902739548025</c:v>
                </c:pt>
                <c:pt idx="110">
                  <c:v>0.19154696163953783</c:v>
                </c:pt>
                <c:pt idx="111">
                  <c:v>0.1521414950311436</c:v>
                </c:pt>
                <c:pt idx="112">
                  <c:v>0.11680108060864997</c:v>
                </c:pt>
                <c:pt idx="113">
                  <c:v>8.5334171410409346E-2</c:v>
                </c:pt>
                <c:pt idx="114">
                  <c:v>5.7549220474817517E-2</c:v>
                </c:pt>
                <c:pt idx="115">
                  <c:v>3.325468084020522E-2</c:v>
                </c:pt>
                <c:pt idx="116">
                  <c:v>1.2259005544924872E-2</c:v>
                </c:pt>
                <c:pt idx="117">
                  <c:v>5.629352372627747E-3</c:v>
                </c:pt>
                <c:pt idx="118">
                  <c:v>2.0601939874100219E-2</c:v>
                </c:pt>
                <c:pt idx="119">
                  <c:v>3.2850303921161804E-2</c:v>
                </c:pt>
                <c:pt idx="120">
                  <c:v>4.2565991475438401E-2</c:v>
                </c:pt>
                <c:pt idx="121">
                  <c:v>4.9940549498577597E-2</c:v>
                </c:pt>
                <c:pt idx="122">
                  <c:v>5.5165524952183603E-2</c:v>
                </c:pt>
                <c:pt idx="123">
                  <c:v>5.843246479790401E-2</c:v>
                </c:pt>
                <c:pt idx="124">
                  <c:v>5.9932915997429753E-2</c:v>
                </c:pt>
                <c:pt idx="125">
                  <c:v>5.9858425512343376E-2</c:v>
                </c:pt>
                <c:pt idx="126">
                  <c:v>5.8400540304292467E-2</c:v>
                </c:pt>
                <c:pt idx="127">
                  <c:v>5.5750807334967956E-2</c:v>
                </c:pt>
                <c:pt idx="128">
                  <c:v>5.2100773565930708E-2</c:v>
                </c:pt>
                <c:pt idx="129">
                  <c:v>4.7641985958893338E-2</c:v>
                </c:pt>
                <c:pt idx="130">
                  <c:v>4.2565991475438401E-2</c:v>
                </c:pt>
                <c:pt idx="131">
                  <c:v>3.7064337077235152E-2</c:v>
                </c:pt>
                <c:pt idx="132">
                  <c:v>3.132856972595284E-2</c:v>
                </c:pt>
                <c:pt idx="133">
                  <c:v>2.5550236383130663E-2</c:v>
                </c:pt>
                <c:pt idx="134">
                  <c:v>1.9920884010524595E-2</c:v>
                </c:pt>
                <c:pt idx="135">
                  <c:v>1.463205956967382E-2</c:v>
                </c:pt>
                <c:pt idx="136">
                  <c:v>9.8753100223343149E-3</c:v>
                </c:pt>
                <c:pt idx="137">
                  <c:v>5.8421823300452633E-3</c:v>
                </c:pt>
                <c:pt idx="138">
                  <c:v>2.7242234543892077E-3</c:v>
                </c:pt>
                <c:pt idx="139">
                  <c:v>7.129803572088454E-4</c:v>
                </c:pt>
                <c:pt idx="1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856-442A-986A-5CFC87E759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81273424"/>
        <c:axId val="381260464"/>
      </c:lineChart>
      <c:catAx>
        <c:axId val="3812734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Distance</a:t>
                </a:r>
                <a:r>
                  <a:rPr lang="en-US" baseline="0"/>
                  <a:t> Along Spar (x) [m]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0.43831232865668768"/>
              <c:y val="0.9533487930766524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1260464"/>
        <c:crosses val="autoZero"/>
        <c:auto val="1"/>
        <c:lblAlgn val="ctr"/>
        <c:lblOffset val="100"/>
        <c:tickLblSkip val="5"/>
        <c:noMultiLvlLbl val="0"/>
      </c:catAx>
      <c:valAx>
        <c:axId val="381260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Compressive</a:t>
                </a:r>
                <a:r>
                  <a:rPr lang="en-US" baseline="0"/>
                  <a:t> Normal Stress [MPa]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2.1260920855671391E-2"/>
              <c:y val="0.3874845117490799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1273424"/>
        <c:crosses val="autoZero"/>
        <c:crossBetween val="between"/>
        <c:majorUnit val="5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Maximum Compressive Normal Stress Caused</a:t>
            </a:r>
            <a:r>
              <a:rPr lang="en-US" baseline="0"/>
              <a:t> by Drag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7.9820577099145112E-2"/>
          <c:y val="5.7247685326412057E-2"/>
          <c:w val="0.89313394757321118"/>
          <c:h val="0.85581839823688366"/>
        </c:manualLayout>
      </c:layout>
      <c:lineChart>
        <c:grouping val="standard"/>
        <c:varyColors val="0"/>
        <c:ser>
          <c:idx val="0"/>
          <c:order val="0"/>
          <c:tx>
            <c:strRef>
              <c:f>'Q.2 Compressive Stresses'!$Z$12</c:f>
              <c:strCache>
                <c:ptCount val="1"/>
                <c:pt idx="0">
                  <c:v>σ(x) [MPa]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Pt>
            <c:idx val="0"/>
            <c:marker>
              <c:symbol val="circle"/>
              <c:size val="5"/>
              <c:spPr>
                <a:solidFill>
                  <a:schemeClr val="accent2"/>
                </a:solidFill>
                <a:ln w="9525">
                  <a:solidFill>
                    <a:schemeClr val="accent2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0-637F-4F6A-83FD-757D5C36939A}"/>
              </c:ext>
            </c:extLst>
          </c:dPt>
          <c:dPt>
            <c:idx val="140"/>
            <c:marker>
              <c:symbol val="circle"/>
              <c:size val="5"/>
              <c:spPr>
                <a:solidFill>
                  <a:schemeClr val="accent2"/>
                </a:solidFill>
                <a:ln w="9525">
                  <a:solidFill>
                    <a:schemeClr val="accent2"/>
                  </a:solidFill>
                </a:ln>
                <a:effectLst/>
              </c:spPr>
            </c:marker>
            <c:bubble3D val="0"/>
            <c:extLst>
              <c:ext xmlns:c16="http://schemas.microsoft.com/office/drawing/2014/chart" uri="{C3380CC4-5D6E-409C-BE32-E72D297353CC}">
                <c16:uniqueId val="{00000001-637F-4F6A-83FD-757D5C36939A}"/>
              </c:ext>
            </c:extLst>
          </c:dPt>
          <c:dLbls>
            <c:dLbl>
              <c:idx val="0"/>
              <c:layout>
                <c:manualLayout>
                  <c:x val="2.4066008323427934E-2"/>
                  <c:y val="-1.0718582706766492E-2"/>
                </c:manualLayout>
              </c:layout>
              <c:numFmt formatCode="#,##0.00" sourceLinked="0"/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37F-4F6A-83FD-757D5C36939A}"/>
                </c:ext>
              </c:extLst>
            </c:dLbl>
            <c:dLbl>
              <c:idx val="140"/>
              <c:layout>
                <c:manualLayout>
                  <c:x val="-5.1340817756646291E-2"/>
                  <c:y val="-3.2155748120299393E-2"/>
                </c:manualLayout>
              </c:layout>
              <c:numFmt formatCode="#,##0.0" sourceLinked="0"/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37F-4F6A-83FD-757D5C36939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12700" cap="flat" cmpd="sng" algn="ctr">
                      <a:solidFill>
                        <a:srgbClr val="C00000"/>
                      </a:solidFill>
                      <a:round/>
                      <a:headEnd type="triangle"/>
                    </a:ln>
                    <a:effectLst/>
                  </c:spPr>
                </c15:leaderLines>
              </c:ext>
            </c:extLst>
          </c:dLbls>
          <c:cat>
            <c:numRef>
              <c:f>'Q.2 Compressive Stresses'!$Y$13:$Y$153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'Q.2 Compressive Stresses'!$Z$13:$Z$153</c:f>
              <c:numCache>
                <c:formatCode>0.0000</c:formatCode>
                <c:ptCount val="141"/>
                <c:pt idx="0">
                  <c:v>96.276197604790482</c:v>
                </c:pt>
                <c:pt idx="1">
                  <c:v>94.51627994011983</c:v>
                </c:pt>
                <c:pt idx="2">
                  <c:v>92.77320359281444</c:v>
                </c:pt>
                <c:pt idx="3">
                  <c:v>91.046968562874312</c:v>
                </c:pt>
                <c:pt idx="4">
                  <c:v>89.337574850299461</c:v>
                </c:pt>
                <c:pt idx="5">
                  <c:v>87.645022455089887</c:v>
                </c:pt>
                <c:pt idx="6">
                  <c:v>85.969311377245575</c:v>
                </c:pt>
                <c:pt idx="7">
                  <c:v>84.310441616766525</c:v>
                </c:pt>
                <c:pt idx="8">
                  <c:v>82.668413173652752</c:v>
                </c:pt>
                <c:pt idx="9">
                  <c:v>81.043226047904255</c:v>
                </c:pt>
                <c:pt idx="10">
                  <c:v>79.434880239521007</c:v>
                </c:pt>
                <c:pt idx="11">
                  <c:v>77.843375748503064</c:v>
                </c:pt>
                <c:pt idx="12">
                  <c:v>76.268712574850369</c:v>
                </c:pt>
                <c:pt idx="13">
                  <c:v>74.710890718562936</c:v>
                </c:pt>
                <c:pt idx="14">
                  <c:v>73.169910179640766</c:v>
                </c:pt>
                <c:pt idx="15">
                  <c:v>71.645770958083887</c:v>
                </c:pt>
                <c:pt idx="16">
                  <c:v>70.13847305389227</c:v>
                </c:pt>
                <c:pt idx="17">
                  <c:v>68.648016467065929</c:v>
                </c:pt>
                <c:pt idx="18">
                  <c:v>67.174401197604851</c:v>
                </c:pt>
                <c:pt idx="19">
                  <c:v>65.717627245509036</c:v>
                </c:pt>
                <c:pt idx="20">
                  <c:v>64.277694610778482</c:v>
                </c:pt>
                <c:pt idx="21">
                  <c:v>62.85460329341322</c:v>
                </c:pt>
                <c:pt idx="22">
                  <c:v>61.44835329341322</c:v>
                </c:pt>
                <c:pt idx="23">
                  <c:v>60.058944610778497</c:v>
                </c:pt>
                <c:pt idx="24">
                  <c:v>58.686377245509028</c:v>
                </c:pt>
                <c:pt idx="25">
                  <c:v>57.33065119760483</c:v>
                </c:pt>
                <c:pt idx="26">
                  <c:v>55.991766467065915</c:v>
                </c:pt>
                <c:pt idx="27">
                  <c:v>54.669723053892255</c:v>
                </c:pt>
                <c:pt idx="28">
                  <c:v>53.364520958083865</c:v>
                </c:pt>
                <c:pt idx="29">
                  <c:v>52.076160179640766</c:v>
                </c:pt>
                <c:pt idx="30">
                  <c:v>50.804640718562908</c:v>
                </c:pt>
                <c:pt idx="31">
                  <c:v>49.549962574850333</c:v>
                </c:pt>
                <c:pt idx="32">
                  <c:v>48.312125748503028</c:v>
                </c:pt>
                <c:pt idx="33">
                  <c:v>47.091130239520986</c:v>
                </c:pt>
                <c:pt idx="34">
                  <c:v>45.886976047904234</c:v>
                </c:pt>
                <c:pt idx="35">
                  <c:v>44.699663173652723</c:v>
                </c:pt>
                <c:pt idx="36">
                  <c:v>43.529191616766504</c:v>
                </c:pt>
                <c:pt idx="37">
                  <c:v>42.375561377245539</c:v>
                </c:pt>
                <c:pt idx="38">
                  <c:v>41.238772455089851</c:v>
                </c:pt>
                <c:pt idx="39">
                  <c:v>40.118824850299433</c:v>
                </c:pt>
                <c:pt idx="40">
                  <c:v>39.015718562874277</c:v>
                </c:pt>
                <c:pt idx="41">
                  <c:v>37.929453592814411</c:v>
                </c:pt>
                <c:pt idx="42">
                  <c:v>36.860029940119787</c:v>
                </c:pt>
                <c:pt idx="43">
                  <c:v>35.807447604790447</c:v>
                </c:pt>
                <c:pt idx="44">
                  <c:v>34.771706586826362</c:v>
                </c:pt>
                <c:pt idx="45">
                  <c:v>33.752806886227567</c:v>
                </c:pt>
                <c:pt idx="46">
                  <c:v>32.750748502994043</c:v>
                </c:pt>
                <c:pt idx="47">
                  <c:v>31.765531437125773</c:v>
                </c:pt>
                <c:pt idx="48">
                  <c:v>30.797155688622777</c:v>
                </c:pt>
                <c:pt idx="49">
                  <c:v>29.84562125748505</c:v>
                </c:pt>
                <c:pt idx="50">
                  <c:v>28.910928143712596</c:v>
                </c:pt>
                <c:pt idx="51">
                  <c:v>27.993076347305422</c:v>
                </c:pt>
                <c:pt idx="52">
                  <c:v>27.092065868263493</c:v>
                </c:pt>
                <c:pt idx="53">
                  <c:v>26.207896706586844</c:v>
                </c:pt>
                <c:pt idx="54">
                  <c:v>25.340568862275472</c:v>
                </c:pt>
                <c:pt idx="55">
                  <c:v>24.490082335329358</c:v>
                </c:pt>
                <c:pt idx="56">
                  <c:v>23.656437125748521</c:v>
                </c:pt>
                <c:pt idx="57">
                  <c:v>22.83963323353295</c:v>
                </c:pt>
                <c:pt idx="58">
                  <c:v>22.039670658682653</c:v>
                </c:pt>
                <c:pt idx="59">
                  <c:v>21.256549401197621</c:v>
                </c:pt>
                <c:pt idx="60">
                  <c:v>20.490269461077858</c:v>
                </c:pt>
                <c:pt idx="61">
                  <c:v>19.740830838323369</c:v>
                </c:pt>
                <c:pt idx="62">
                  <c:v>19.008233532934149</c:v>
                </c:pt>
                <c:pt idx="63">
                  <c:v>18.292477544910192</c:v>
                </c:pt>
                <c:pt idx="64">
                  <c:v>17.593562874251511</c:v>
                </c:pt>
                <c:pt idx="65">
                  <c:v>16.911489520958096</c:v>
                </c:pt>
                <c:pt idx="66">
                  <c:v>16.246257485029954</c:v>
                </c:pt>
                <c:pt idx="67">
                  <c:v>15.597866766467078</c:v>
                </c:pt>
                <c:pt idx="68">
                  <c:v>14.966317365269473</c:v>
                </c:pt>
                <c:pt idx="69">
                  <c:v>14.351609281437137</c:v>
                </c:pt>
                <c:pt idx="70">
                  <c:v>13.753742514970069</c:v>
                </c:pt>
                <c:pt idx="71">
                  <c:v>13.172676967493574</c:v>
                </c:pt>
                <c:pt idx="72">
                  <c:v>12.608212147134317</c:v>
                </c:pt>
                <c:pt idx="73">
                  <c:v>12.060107463644146</c:v>
                </c:pt>
                <c:pt idx="74">
                  <c:v>11.528122326775026</c:v>
                </c:pt>
                <c:pt idx="75">
                  <c:v>11.012016146278892</c:v>
                </c:pt>
                <c:pt idx="76">
                  <c:v>10.511548331907626</c:v>
                </c:pt>
                <c:pt idx="77">
                  <c:v>10.026478293413197</c:v>
                </c:pt>
                <c:pt idx="78">
                  <c:v>9.5565654405474962</c:v>
                </c:pt>
                <c:pt idx="79">
                  <c:v>9.1015691830624483</c:v>
                </c:pt>
                <c:pt idx="80">
                  <c:v>8.6612489307100269</c:v>
                </c:pt>
                <c:pt idx="81">
                  <c:v>8.2353640932420937</c:v>
                </c:pt>
                <c:pt idx="82">
                  <c:v>7.8236740804106208</c:v>
                </c:pt>
                <c:pt idx="83">
                  <c:v>7.4259383019675145</c:v>
                </c:pt>
                <c:pt idx="84">
                  <c:v>7.0419161676646844</c:v>
                </c:pt>
                <c:pt idx="85">
                  <c:v>6.6713670872540964</c:v>
                </c:pt>
                <c:pt idx="86">
                  <c:v>6.3140504704876221</c:v>
                </c:pt>
                <c:pt idx="87">
                  <c:v>5.9697257271172468</c:v>
                </c:pt>
                <c:pt idx="88">
                  <c:v>5.6381522668948394</c:v>
                </c:pt>
                <c:pt idx="89">
                  <c:v>5.3190894995723079</c:v>
                </c:pt>
                <c:pt idx="90">
                  <c:v>5.0122968349016412</c:v>
                </c:pt>
                <c:pt idx="91">
                  <c:v>4.7175336826347465</c:v>
                </c:pt>
                <c:pt idx="92">
                  <c:v>4.4345594525235734</c:v>
                </c:pt>
                <c:pt idx="93">
                  <c:v>4.1631335543199475</c:v>
                </c:pt>
                <c:pt idx="94">
                  <c:v>3.9030153977758997</c:v>
                </c:pt>
                <c:pt idx="95">
                  <c:v>3.6539643926433167</c:v>
                </c:pt>
                <c:pt idx="96">
                  <c:v>3.4157399486741071</c:v>
                </c:pt>
                <c:pt idx="97">
                  <c:v>3.1881014756202388</c:v>
                </c:pt>
                <c:pt idx="98">
                  <c:v>2.9708083832335599</c:v>
                </c:pt>
                <c:pt idx="99">
                  <c:v>2.7636200812660587</c:v>
                </c:pt>
                <c:pt idx="100">
                  <c:v>2.5662959794696429</c:v>
                </c:pt>
                <c:pt idx="101">
                  <c:v>2.378595487596221</c:v>
                </c:pt>
                <c:pt idx="102">
                  <c:v>2.2002780153977621</c:v>
                </c:pt>
                <c:pt idx="103">
                  <c:v>2.0311029726261731</c:v>
                </c:pt>
                <c:pt idx="104">
                  <c:v>1.8708297690333828</c:v>
                </c:pt>
                <c:pt idx="105">
                  <c:v>1.7192178143712586</c:v>
                </c:pt>
                <c:pt idx="106">
                  <c:v>1.5760265183917896</c:v>
                </c:pt>
                <c:pt idx="107">
                  <c:v>1.4410152908468425</c:v>
                </c:pt>
                <c:pt idx="108">
                  <c:v>1.3139435414884888</c:v>
                </c:pt>
                <c:pt idx="109">
                  <c:v>1.1945706800684319</c:v>
                </c:pt>
                <c:pt idx="110">
                  <c:v>1.0826561163387636</c:v>
                </c:pt>
                <c:pt idx="111">
                  <c:v>0.97795926005133016</c:v>
                </c:pt>
                <c:pt idx="112">
                  <c:v>0.88023952095806002</c:v>
                </c:pt>
                <c:pt idx="113">
                  <c:v>0.78925630881094244</c:v>
                </c:pt>
                <c:pt idx="114">
                  <c:v>0.70476903336184482</c:v>
                </c:pt>
                <c:pt idx="115">
                  <c:v>0.62653710436271526</c:v>
                </c:pt>
                <c:pt idx="116">
                  <c:v>0.55431993156544157</c:v>
                </c:pt>
                <c:pt idx="117">
                  <c:v>0.48787692472195177</c:v>
                </c:pt>
                <c:pt idx="118">
                  <c:v>0.42696749358425573</c:v>
                </c:pt>
                <c:pt idx="119">
                  <c:v>0.37135104790422052</c:v>
                </c:pt>
                <c:pt idx="120">
                  <c:v>0.32078699743369254</c:v>
                </c:pt>
                <c:pt idx="121">
                  <c:v>0.27503475192472276</c:v>
                </c:pt>
                <c:pt idx="122">
                  <c:v>0.23385372112915759</c:v>
                </c:pt>
                <c:pt idx="123">
                  <c:v>0.19700331479898645</c:v>
                </c:pt>
                <c:pt idx="124">
                  <c:v>0.16424294268607642</c:v>
                </c:pt>
                <c:pt idx="125">
                  <c:v>0.13533201454235566</c:v>
                </c:pt>
                <c:pt idx="126">
                  <c:v>0.11002994011975238</c:v>
                </c:pt>
                <c:pt idx="127">
                  <c:v>8.8096129170235696E-2</c:v>
                </c:pt>
                <c:pt idx="128">
                  <c:v>6.9289991445692964E-2</c:v>
                </c:pt>
                <c:pt idx="129">
                  <c:v>5.3370936698011545E-2</c:v>
                </c:pt>
                <c:pt idx="130">
                  <c:v>4.0098374679201361E-2</c:v>
                </c:pt>
                <c:pt idx="131">
                  <c:v>2.923171514110896E-2</c:v>
                </c:pt>
                <c:pt idx="132">
                  <c:v>2.0530367835703389E-2</c:v>
                </c:pt>
                <c:pt idx="133">
                  <c:v>1.3753742514994578E-2</c:v>
                </c:pt>
                <c:pt idx="134">
                  <c:v>8.6612489306656677E-3</c:v>
                </c:pt>
                <c:pt idx="135">
                  <c:v>5.0122968348899595E-3</c:v>
                </c:pt>
                <c:pt idx="136">
                  <c:v>2.5662959794322897E-3</c:v>
                </c:pt>
                <c:pt idx="137">
                  <c:v>1.0826561163025745E-3</c:v>
                </c:pt>
                <c:pt idx="138">
                  <c:v>3.2078699742903622E-4</c:v>
                </c:pt>
                <c:pt idx="139">
                  <c:v>4.0098374658206736E-5</c:v>
                </c:pt>
                <c:pt idx="14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B3-4F24-A757-C8A4E22854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46895552"/>
        <c:axId val="1846893632"/>
      </c:lineChart>
      <c:catAx>
        <c:axId val="184689555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Distance</a:t>
                </a:r>
                <a:r>
                  <a:rPr lang="en-US" baseline="0"/>
                  <a:t> Along Spar (x) [m]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0.44524448495026303"/>
              <c:y val="0.95183563563072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6893632"/>
        <c:crosses val="autoZero"/>
        <c:auto val="1"/>
        <c:lblAlgn val="ctr"/>
        <c:lblOffset val="100"/>
        <c:tickLblSkip val="5"/>
        <c:noMultiLvlLbl val="0"/>
      </c:catAx>
      <c:valAx>
        <c:axId val="1846893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Compressive Normal Stress [MPa]</a:t>
                </a:r>
              </a:p>
            </c:rich>
          </c:tx>
          <c:layout>
            <c:manualLayout>
              <c:xMode val="edge"/>
              <c:yMode val="edge"/>
              <c:x val="1.4456125280348283E-2"/>
              <c:y val="0.375963368715087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6895552"/>
        <c:crosses val="autoZero"/>
        <c:crossBetween val="between"/>
        <c:majorUnit val="10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Internal</a:t>
            </a:r>
            <a:r>
              <a:rPr lang="en-US" sz="1600" baseline="0"/>
              <a:t> Normal Stress Distribution Caused by Lift &amp; Fuel Loads at Spar Root </a:t>
            </a:r>
            <a:endParaRPr lang="en-US" sz="1600"/>
          </a:p>
        </c:rich>
      </c:tx>
      <c:layout>
        <c:manualLayout>
          <c:xMode val="edge"/>
          <c:yMode val="edge"/>
          <c:x val="0.23282973225698023"/>
          <c:y val="2.595784252264161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1652844722255419E-2"/>
          <c:y val="0.10572937881454465"/>
          <c:w val="0.85988632601358428"/>
          <c:h val="0.81605825171301116"/>
        </c:manualLayout>
      </c:layout>
      <c:lineChart>
        <c:grouping val="standard"/>
        <c:varyColors val="0"/>
        <c:ser>
          <c:idx val="0"/>
          <c:order val="0"/>
          <c:tx>
            <c:strRef>
              <c:f>'Q.3 Normal Stress'!$F$13</c:f>
              <c:strCache>
                <c:ptCount val="1"/>
                <c:pt idx="0">
                  <c:v>σ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'Q.3 Normal Stress'!$D$14:$D$264</c:f>
              <c:numCache>
                <c:formatCode>0.000</c:formatCode>
                <c:ptCount val="251"/>
                <c:pt idx="0">
                  <c:v>-0.125</c:v>
                </c:pt>
                <c:pt idx="1">
                  <c:v>-0.124</c:v>
                </c:pt>
                <c:pt idx="2">
                  <c:v>-0.123</c:v>
                </c:pt>
                <c:pt idx="3">
                  <c:v>-0.122</c:v>
                </c:pt>
                <c:pt idx="4">
                  <c:v>-0.121</c:v>
                </c:pt>
                <c:pt idx="5">
                  <c:v>-0.12</c:v>
                </c:pt>
                <c:pt idx="6">
                  <c:v>-0.11899999999999999</c:v>
                </c:pt>
                <c:pt idx="7">
                  <c:v>-0.11799999999999999</c:v>
                </c:pt>
                <c:pt idx="8">
                  <c:v>-0.11700000000000001</c:v>
                </c:pt>
                <c:pt idx="9">
                  <c:v>-0.11600000000000001</c:v>
                </c:pt>
                <c:pt idx="10">
                  <c:v>-0.115</c:v>
                </c:pt>
                <c:pt idx="11">
                  <c:v>-0.114</c:v>
                </c:pt>
                <c:pt idx="12">
                  <c:v>-0.113</c:v>
                </c:pt>
                <c:pt idx="13">
                  <c:v>-0.112</c:v>
                </c:pt>
                <c:pt idx="14">
                  <c:v>-0.111</c:v>
                </c:pt>
                <c:pt idx="15">
                  <c:v>-0.11</c:v>
                </c:pt>
                <c:pt idx="16">
                  <c:v>-0.109</c:v>
                </c:pt>
                <c:pt idx="17">
                  <c:v>-0.108</c:v>
                </c:pt>
                <c:pt idx="18">
                  <c:v>-0.107</c:v>
                </c:pt>
                <c:pt idx="19">
                  <c:v>-0.106</c:v>
                </c:pt>
                <c:pt idx="20">
                  <c:v>-0.105</c:v>
                </c:pt>
                <c:pt idx="21">
                  <c:v>-0.104</c:v>
                </c:pt>
                <c:pt idx="22">
                  <c:v>-0.10299999999999999</c:v>
                </c:pt>
                <c:pt idx="23">
                  <c:v>-0.10199999999999999</c:v>
                </c:pt>
                <c:pt idx="24">
                  <c:v>-0.10100000000000001</c:v>
                </c:pt>
                <c:pt idx="25">
                  <c:v>-0.1</c:v>
                </c:pt>
                <c:pt idx="26">
                  <c:v>-9.9000000000000005E-2</c:v>
                </c:pt>
                <c:pt idx="27">
                  <c:v>-9.8000000000000004E-2</c:v>
                </c:pt>
                <c:pt idx="28">
                  <c:v>-9.7000000000000003E-2</c:v>
                </c:pt>
                <c:pt idx="29">
                  <c:v>-9.6000000000000002E-2</c:v>
                </c:pt>
                <c:pt idx="30">
                  <c:v>-9.5000000000000001E-2</c:v>
                </c:pt>
                <c:pt idx="31">
                  <c:v>-9.4E-2</c:v>
                </c:pt>
                <c:pt idx="32">
                  <c:v>-9.2999999999999999E-2</c:v>
                </c:pt>
                <c:pt idx="33">
                  <c:v>-9.1999999999999998E-2</c:v>
                </c:pt>
                <c:pt idx="34">
                  <c:v>-9.0999999999999998E-2</c:v>
                </c:pt>
                <c:pt idx="35">
                  <c:v>-0.09</c:v>
                </c:pt>
                <c:pt idx="36">
                  <c:v>-8.8999999999999996E-2</c:v>
                </c:pt>
                <c:pt idx="37">
                  <c:v>-8.7999999999999995E-2</c:v>
                </c:pt>
                <c:pt idx="38">
                  <c:v>-8.6999999999999994E-2</c:v>
                </c:pt>
                <c:pt idx="39">
                  <c:v>-8.5999999999999993E-2</c:v>
                </c:pt>
                <c:pt idx="40">
                  <c:v>-8.5000000000000006E-2</c:v>
                </c:pt>
                <c:pt idx="41">
                  <c:v>-8.4000000000000005E-2</c:v>
                </c:pt>
                <c:pt idx="42">
                  <c:v>-8.3000000000000004E-2</c:v>
                </c:pt>
                <c:pt idx="43">
                  <c:v>-8.2000000000000003E-2</c:v>
                </c:pt>
                <c:pt idx="44">
                  <c:v>-8.1000000000000003E-2</c:v>
                </c:pt>
                <c:pt idx="45">
                  <c:v>-0.08</c:v>
                </c:pt>
                <c:pt idx="46">
                  <c:v>-7.9000000000000001E-2</c:v>
                </c:pt>
                <c:pt idx="47">
                  <c:v>-7.8E-2</c:v>
                </c:pt>
                <c:pt idx="48">
                  <c:v>-7.6999999999999999E-2</c:v>
                </c:pt>
                <c:pt idx="49">
                  <c:v>-7.5999999999999998E-2</c:v>
                </c:pt>
                <c:pt idx="50">
                  <c:v>-7.4999999999999997E-2</c:v>
                </c:pt>
                <c:pt idx="51">
                  <c:v>-7.3999999999999996E-2</c:v>
                </c:pt>
                <c:pt idx="52">
                  <c:v>-7.2999999999999995E-2</c:v>
                </c:pt>
                <c:pt idx="53">
                  <c:v>-7.1999999999999995E-2</c:v>
                </c:pt>
                <c:pt idx="54">
                  <c:v>-7.0999999999999994E-2</c:v>
                </c:pt>
                <c:pt idx="55">
                  <c:v>-7.0000000000000007E-2</c:v>
                </c:pt>
                <c:pt idx="56">
                  <c:v>-6.9000000000000006E-2</c:v>
                </c:pt>
                <c:pt idx="57">
                  <c:v>-6.7999999999999894E-2</c:v>
                </c:pt>
                <c:pt idx="58">
                  <c:v>-6.6999999999999907E-2</c:v>
                </c:pt>
                <c:pt idx="59">
                  <c:v>-6.5999999999999906E-2</c:v>
                </c:pt>
                <c:pt idx="60">
                  <c:v>-6.4999999999999905E-2</c:v>
                </c:pt>
                <c:pt idx="61">
                  <c:v>-6.3999999999999904E-2</c:v>
                </c:pt>
                <c:pt idx="62">
                  <c:v>-6.2999999999999903E-2</c:v>
                </c:pt>
                <c:pt idx="63">
                  <c:v>-6.1999999999999902E-2</c:v>
                </c:pt>
                <c:pt idx="64">
                  <c:v>-6.0999999999999902E-2</c:v>
                </c:pt>
                <c:pt idx="65">
                  <c:v>-5.9999999999999901E-2</c:v>
                </c:pt>
                <c:pt idx="66">
                  <c:v>-5.89999999999999E-2</c:v>
                </c:pt>
                <c:pt idx="67">
                  <c:v>-5.7999999999999899E-2</c:v>
                </c:pt>
                <c:pt idx="68">
                  <c:v>-5.6999999999999898E-2</c:v>
                </c:pt>
                <c:pt idx="69">
                  <c:v>-5.5999999999999897E-2</c:v>
                </c:pt>
                <c:pt idx="70">
                  <c:v>-5.4999999999999903E-2</c:v>
                </c:pt>
                <c:pt idx="71">
                  <c:v>-5.3999999999999902E-2</c:v>
                </c:pt>
                <c:pt idx="72">
                  <c:v>-5.2999999999999901E-2</c:v>
                </c:pt>
                <c:pt idx="73">
                  <c:v>-5.19999999999999E-2</c:v>
                </c:pt>
                <c:pt idx="74">
                  <c:v>-5.09999999999999E-2</c:v>
                </c:pt>
                <c:pt idx="75">
                  <c:v>-4.9999999999999899E-2</c:v>
                </c:pt>
                <c:pt idx="76">
                  <c:v>-4.8999999999999898E-2</c:v>
                </c:pt>
                <c:pt idx="77">
                  <c:v>-4.7999999999999897E-2</c:v>
                </c:pt>
                <c:pt idx="78">
                  <c:v>-4.6999999999999903E-2</c:v>
                </c:pt>
                <c:pt idx="79">
                  <c:v>-4.5999999999999902E-2</c:v>
                </c:pt>
                <c:pt idx="80">
                  <c:v>-4.4999999999999901E-2</c:v>
                </c:pt>
                <c:pt idx="81">
                  <c:v>-4.39999999999999E-2</c:v>
                </c:pt>
                <c:pt idx="82">
                  <c:v>-4.2999999999999899E-2</c:v>
                </c:pt>
                <c:pt idx="83">
                  <c:v>-4.1999999999999899E-2</c:v>
                </c:pt>
                <c:pt idx="84">
                  <c:v>-4.0999999999999898E-2</c:v>
                </c:pt>
                <c:pt idx="85">
                  <c:v>-3.9999999999999897E-2</c:v>
                </c:pt>
                <c:pt idx="86">
                  <c:v>-3.8999999999999903E-2</c:v>
                </c:pt>
                <c:pt idx="87">
                  <c:v>-3.7999999999999902E-2</c:v>
                </c:pt>
                <c:pt idx="88">
                  <c:v>-3.6999999999999901E-2</c:v>
                </c:pt>
                <c:pt idx="89">
                  <c:v>-3.59999999999999E-2</c:v>
                </c:pt>
                <c:pt idx="90">
                  <c:v>-3.4999999999999899E-2</c:v>
                </c:pt>
                <c:pt idx="91">
                  <c:v>-3.3999999999999898E-2</c:v>
                </c:pt>
                <c:pt idx="92">
                  <c:v>-3.2999999999999897E-2</c:v>
                </c:pt>
                <c:pt idx="93">
                  <c:v>-3.1999999999999897E-2</c:v>
                </c:pt>
                <c:pt idx="94">
                  <c:v>-3.0999999999999899E-2</c:v>
                </c:pt>
                <c:pt idx="95">
                  <c:v>-2.9999999999999898E-2</c:v>
                </c:pt>
                <c:pt idx="96">
                  <c:v>-2.8999999999999901E-2</c:v>
                </c:pt>
                <c:pt idx="97">
                  <c:v>-2.79999999999999E-2</c:v>
                </c:pt>
                <c:pt idx="98">
                  <c:v>-2.6999999999999899E-2</c:v>
                </c:pt>
                <c:pt idx="99">
                  <c:v>-2.5999999999999902E-2</c:v>
                </c:pt>
                <c:pt idx="100">
                  <c:v>-2.5000000000000001E-2</c:v>
                </c:pt>
                <c:pt idx="101">
                  <c:v>-2.4E-2</c:v>
                </c:pt>
                <c:pt idx="102">
                  <c:v>-2.3E-2</c:v>
                </c:pt>
                <c:pt idx="103">
                  <c:v>-2.1999999999999999E-2</c:v>
                </c:pt>
                <c:pt idx="104">
                  <c:v>-2.1000000000000001E-2</c:v>
                </c:pt>
                <c:pt idx="105">
                  <c:v>-0.02</c:v>
                </c:pt>
                <c:pt idx="106">
                  <c:v>-1.9E-2</c:v>
                </c:pt>
                <c:pt idx="107">
                  <c:v>-1.7999999999999999E-2</c:v>
                </c:pt>
                <c:pt idx="108">
                  <c:v>-1.7000000000000001E-2</c:v>
                </c:pt>
                <c:pt idx="109">
                  <c:v>-1.6E-2</c:v>
                </c:pt>
                <c:pt idx="110">
                  <c:v>-1.4999999999999999E-2</c:v>
                </c:pt>
                <c:pt idx="111">
                  <c:v>-1.4E-2</c:v>
                </c:pt>
                <c:pt idx="112">
                  <c:v>-1.2999999999999999E-2</c:v>
                </c:pt>
                <c:pt idx="113">
                  <c:v>-1.2E-2</c:v>
                </c:pt>
                <c:pt idx="114">
                  <c:v>-1.0999999999999999E-2</c:v>
                </c:pt>
                <c:pt idx="115">
                  <c:v>-0.01</c:v>
                </c:pt>
                <c:pt idx="116">
                  <c:v>-8.9999999999999906E-3</c:v>
                </c:pt>
                <c:pt idx="117">
                  <c:v>-7.9999999999999898E-3</c:v>
                </c:pt>
                <c:pt idx="118">
                  <c:v>-7.0000000000000097E-3</c:v>
                </c:pt>
                <c:pt idx="119">
                  <c:v>-6.0000000000000097E-3</c:v>
                </c:pt>
                <c:pt idx="120">
                  <c:v>-5.0000000000000001E-3</c:v>
                </c:pt>
                <c:pt idx="121">
                  <c:v>-4.0000000000000001E-3</c:v>
                </c:pt>
                <c:pt idx="122">
                  <c:v>-3.0000000000000001E-3</c:v>
                </c:pt>
                <c:pt idx="123">
                  <c:v>-2E-3</c:v>
                </c:pt>
                <c:pt idx="124">
                  <c:v>-1E-3</c:v>
                </c:pt>
                <c:pt idx="125">
                  <c:v>0</c:v>
                </c:pt>
                <c:pt idx="126">
                  <c:v>1E-3</c:v>
                </c:pt>
                <c:pt idx="127">
                  <c:v>2E-3</c:v>
                </c:pt>
                <c:pt idx="128">
                  <c:v>3.0000000000000001E-3</c:v>
                </c:pt>
                <c:pt idx="129">
                  <c:v>4.0000000000000001E-3</c:v>
                </c:pt>
                <c:pt idx="130">
                  <c:v>5.0000000000000001E-3</c:v>
                </c:pt>
                <c:pt idx="131">
                  <c:v>6.0000000000000097E-3</c:v>
                </c:pt>
                <c:pt idx="132">
                  <c:v>7.0000000000000097E-3</c:v>
                </c:pt>
                <c:pt idx="133">
                  <c:v>8.0000000000000106E-3</c:v>
                </c:pt>
                <c:pt idx="134">
                  <c:v>9.0000000000000097E-3</c:v>
                </c:pt>
                <c:pt idx="135">
                  <c:v>0.01</c:v>
                </c:pt>
                <c:pt idx="136">
                  <c:v>1.0999999999999999E-2</c:v>
                </c:pt>
                <c:pt idx="137">
                  <c:v>1.2E-2</c:v>
                </c:pt>
                <c:pt idx="138">
                  <c:v>1.2999999999999999E-2</c:v>
                </c:pt>
                <c:pt idx="139">
                  <c:v>1.4E-2</c:v>
                </c:pt>
                <c:pt idx="140">
                  <c:v>1.4999999999999999E-2</c:v>
                </c:pt>
                <c:pt idx="141">
                  <c:v>1.6E-2</c:v>
                </c:pt>
                <c:pt idx="142">
                  <c:v>1.7000000000000001E-2</c:v>
                </c:pt>
                <c:pt idx="143">
                  <c:v>1.7999999999999999E-2</c:v>
                </c:pt>
                <c:pt idx="144">
                  <c:v>1.9E-2</c:v>
                </c:pt>
                <c:pt idx="145">
                  <c:v>0.02</c:v>
                </c:pt>
                <c:pt idx="146">
                  <c:v>2.1000000000000001E-2</c:v>
                </c:pt>
                <c:pt idx="147">
                  <c:v>2.1999999999999999E-2</c:v>
                </c:pt>
                <c:pt idx="148">
                  <c:v>2.3E-2</c:v>
                </c:pt>
                <c:pt idx="149">
                  <c:v>2.4E-2</c:v>
                </c:pt>
                <c:pt idx="150">
                  <c:v>2.5000000000000001E-2</c:v>
                </c:pt>
                <c:pt idx="151">
                  <c:v>2.5999999999999999E-2</c:v>
                </c:pt>
                <c:pt idx="152">
                  <c:v>2.7E-2</c:v>
                </c:pt>
                <c:pt idx="153">
                  <c:v>2.8000000000000001E-2</c:v>
                </c:pt>
                <c:pt idx="154">
                  <c:v>2.9000000000000001E-2</c:v>
                </c:pt>
                <c:pt idx="155">
                  <c:v>0.03</c:v>
                </c:pt>
                <c:pt idx="156">
                  <c:v>3.1E-2</c:v>
                </c:pt>
                <c:pt idx="157">
                  <c:v>3.2000000000000001E-2</c:v>
                </c:pt>
                <c:pt idx="158">
                  <c:v>3.3000000000000002E-2</c:v>
                </c:pt>
                <c:pt idx="159">
                  <c:v>3.4000000000000002E-2</c:v>
                </c:pt>
                <c:pt idx="160">
                  <c:v>3.5000000000000003E-2</c:v>
                </c:pt>
                <c:pt idx="161">
                  <c:v>3.5999999999999997E-2</c:v>
                </c:pt>
                <c:pt idx="162">
                  <c:v>3.6999999999999998E-2</c:v>
                </c:pt>
                <c:pt idx="163">
                  <c:v>3.7999999999999999E-2</c:v>
                </c:pt>
                <c:pt idx="164">
                  <c:v>3.9E-2</c:v>
                </c:pt>
                <c:pt idx="165">
                  <c:v>0.04</c:v>
                </c:pt>
                <c:pt idx="166">
                  <c:v>4.1000000000000002E-2</c:v>
                </c:pt>
                <c:pt idx="167">
                  <c:v>4.2000000000000003E-2</c:v>
                </c:pt>
                <c:pt idx="168">
                  <c:v>4.2999999999999997E-2</c:v>
                </c:pt>
                <c:pt idx="169">
                  <c:v>4.3999999999999997E-2</c:v>
                </c:pt>
                <c:pt idx="170">
                  <c:v>4.4999999999999998E-2</c:v>
                </c:pt>
                <c:pt idx="171">
                  <c:v>4.5999999999999999E-2</c:v>
                </c:pt>
                <c:pt idx="172">
                  <c:v>4.7E-2</c:v>
                </c:pt>
                <c:pt idx="173">
                  <c:v>4.8000000000000001E-2</c:v>
                </c:pt>
                <c:pt idx="174">
                  <c:v>4.9000000000000002E-2</c:v>
                </c:pt>
                <c:pt idx="175">
                  <c:v>0.05</c:v>
                </c:pt>
                <c:pt idx="176">
                  <c:v>5.0999999999999997E-2</c:v>
                </c:pt>
                <c:pt idx="177">
                  <c:v>5.1999999999999998E-2</c:v>
                </c:pt>
                <c:pt idx="178">
                  <c:v>5.2999999999999999E-2</c:v>
                </c:pt>
                <c:pt idx="179">
                  <c:v>5.3999999999999999E-2</c:v>
                </c:pt>
                <c:pt idx="180">
                  <c:v>5.5E-2</c:v>
                </c:pt>
                <c:pt idx="181">
                  <c:v>5.6000000000000001E-2</c:v>
                </c:pt>
                <c:pt idx="182">
                  <c:v>5.7000000000000002E-2</c:v>
                </c:pt>
                <c:pt idx="183">
                  <c:v>5.8000000000000003E-2</c:v>
                </c:pt>
                <c:pt idx="184">
                  <c:v>5.8999999999999997E-2</c:v>
                </c:pt>
                <c:pt idx="185">
                  <c:v>0.06</c:v>
                </c:pt>
                <c:pt idx="186">
                  <c:v>6.0999999999999999E-2</c:v>
                </c:pt>
                <c:pt idx="187">
                  <c:v>6.2E-2</c:v>
                </c:pt>
                <c:pt idx="188">
                  <c:v>6.3E-2</c:v>
                </c:pt>
                <c:pt idx="189">
                  <c:v>6.4000000000000001E-2</c:v>
                </c:pt>
                <c:pt idx="190">
                  <c:v>6.5000000000000002E-2</c:v>
                </c:pt>
                <c:pt idx="191">
                  <c:v>6.6000000000000003E-2</c:v>
                </c:pt>
                <c:pt idx="192">
                  <c:v>6.7000000000000004E-2</c:v>
                </c:pt>
                <c:pt idx="193">
                  <c:v>6.8000000000000005E-2</c:v>
                </c:pt>
                <c:pt idx="194">
                  <c:v>6.9000000000000006E-2</c:v>
                </c:pt>
                <c:pt idx="195">
                  <c:v>7.0000000000000007E-2</c:v>
                </c:pt>
                <c:pt idx="196">
                  <c:v>7.0999999999999994E-2</c:v>
                </c:pt>
                <c:pt idx="197">
                  <c:v>7.1999999999999995E-2</c:v>
                </c:pt>
                <c:pt idx="198">
                  <c:v>7.2999999999999995E-2</c:v>
                </c:pt>
                <c:pt idx="199">
                  <c:v>7.3999999999999996E-2</c:v>
                </c:pt>
                <c:pt idx="200">
                  <c:v>7.4999999999999997E-2</c:v>
                </c:pt>
                <c:pt idx="201">
                  <c:v>7.5999999999999998E-2</c:v>
                </c:pt>
                <c:pt idx="202">
                  <c:v>7.6999999999999999E-2</c:v>
                </c:pt>
                <c:pt idx="203">
                  <c:v>7.8E-2</c:v>
                </c:pt>
                <c:pt idx="204">
                  <c:v>7.9000000000000001E-2</c:v>
                </c:pt>
                <c:pt idx="205">
                  <c:v>0.08</c:v>
                </c:pt>
                <c:pt idx="206">
                  <c:v>8.1000000000000003E-2</c:v>
                </c:pt>
                <c:pt idx="207">
                  <c:v>8.2000000000000003E-2</c:v>
                </c:pt>
                <c:pt idx="208">
                  <c:v>8.3000000000000004E-2</c:v>
                </c:pt>
                <c:pt idx="209">
                  <c:v>8.4000000000000005E-2</c:v>
                </c:pt>
                <c:pt idx="210">
                  <c:v>8.5000000000000006E-2</c:v>
                </c:pt>
                <c:pt idx="211">
                  <c:v>8.5999999999999993E-2</c:v>
                </c:pt>
                <c:pt idx="212">
                  <c:v>8.6999999999999994E-2</c:v>
                </c:pt>
                <c:pt idx="213">
                  <c:v>8.7999999999999995E-2</c:v>
                </c:pt>
                <c:pt idx="214">
                  <c:v>8.8999999999999996E-2</c:v>
                </c:pt>
                <c:pt idx="215">
                  <c:v>0.09</c:v>
                </c:pt>
                <c:pt idx="216">
                  <c:v>9.0999999999999998E-2</c:v>
                </c:pt>
                <c:pt idx="217">
                  <c:v>9.1999999999999998E-2</c:v>
                </c:pt>
                <c:pt idx="218">
                  <c:v>9.2999999999999999E-2</c:v>
                </c:pt>
                <c:pt idx="219">
                  <c:v>9.4E-2</c:v>
                </c:pt>
                <c:pt idx="220">
                  <c:v>9.5000000000000001E-2</c:v>
                </c:pt>
                <c:pt idx="221">
                  <c:v>9.6000000000000002E-2</c:v>
                </c:pt>
                <c:pt idx="222">
                  <c:v>9.7000000000000003E-2</c:v>
                </c:pt>
                <c:pt idx="223">
                  <c:v>9.8000000000000004E-2</c:v>
                </c:pt>
                <c:pt idx="224">
                  <c:v>9.9000000000000005E-2</c:v>
                </c:pt>
                <c:pt idx="225">
                  <c:v>0.1</c:v>
                </c:pt>
                <c:pt idx="226">
                  <c:v>0.10100000000000001</c:v>
                </c:pt>
                <c:pt idx="227">
                  <c:v>0.10199999999999999</c:v>
                </c:pt>
                <c:pt idx="228">
                  <c:v>0.10299999999999999</c:v>
                </c:pt>
                <c:pt idx="229">
                  <c:v>0.104</c:v>
                </c:pt>
                <c:pt idx="230">
                  <c:v>0.105</c:v>
                </c:pt>
                <c:pt idx="231">
                  <c:v>0.106</c:v>
                </c:pt>
                <c:pt idx="232">
                  <c:v>0.107</c:v>
                </c:pt>
                <c:pt idx="233">
                  <c:v>0.108</c:v>
                </c:pt>
                <c:pt idx="234">
                  <c:v>0.109</c:v>
                </c:pt>
                <c:pt idx="235">
                  <c:v>0.11</c:v>
                </c:pt>
                <c:pt idx="236">
                  <c:v>0.111</c:v>
                </c:pt>
                <c:pt idx="237">
                  <c:v>0.112</c:v>
                </c:pt>
                <c:pt idx="238">
                  <c:v>0.113</c:v>
                </c:pt>
                <c:pt idx="239">
                  <c:v>0.114</c:v>
                </c:pt>
                <c:pt idx="240">
                  <c:v>0.115</c:v>
                </c:pt>
                <c:pt idx="241">
                  <c:v>0.11600000000000001</c:v>
                </c:pt>
                <c:pt idx="242">
                  <c:v>0.11700000000000001</c:v>
                </c:pt>
                <c:pt idx="243">
                  <c:v>0.11799999999999999</c:v>
                </c:pt>
                <c:pt idx="244">
                  <c:v>0.11899999999999999</c:v>
                </c:pt>
                <c:pt idx="245">
                  <c:v>0.12</c:v>
                </c:pt>
                <c:pt idx="246">
                  <c:v>0.121</c:v>
                </c:pt>
                <c:pt idx="247">
                  <c:v>0.122</c:v>
                </c:pt>
                <c:pt idx="248">
                  <c:v>0.123</c:v>
                </c:pt>
                <c:pt idx="249">
                  <c:v>0.124</c:v>
                </c:pt>
                <c:pt idx="250">
                  <c:v>0.125</c:v>
                </c:pt>
              </c:numCache>
            </c:numRef>
          </c:cat>
          <c:val>
            <c:numRef>
              <c:f>'Q.3 Normal Stress'!$F$14:$F$264</c:f>
              <c:numCache>
                <c:formatCode>0.0000</c:formatCode>
                <c:ptCount val="251"/>
                <c:pt idx="0">
                  <c:v>62.050574073338382</c:v>
                </c:pt>
                <c:pt idx="1">
                  <c:v>61.554169480751689</c:v>
                </c:pt>
                <c:pt idx="2">
                  <c:v>61.057764888164968</c:v>
                </c:pt>
                <c:pt idx="3">
                  <c:v>60.561360295578261</c:v>
                </c:pt>
                <c:pt idx="4">
                  <c:v>60.064955702991554</c:v>
                </c:pt>
                <c:pt idx="5">
                  <c:v>59.568551110404847</c:v>
                </c:pt>
                <c:pt idx="6">
                  <c:v>59.07214651781814</c:v>
                </c:pt>
                <c:pt idx="7">
                  <c:v>58.575741925231434</c:v>
                </c:pt>
                <c:pt idx="8">
                  <c:v>58.079337332644734</c:v>
                </c:pt>
                <c:pt idx="9">
                  <c:v>57.582932740058027</c:v>
                </c:pt>
                <c:pt idx="10">
                  <c:v>57.086528147471313</c:v>
                </c:pt>
                <c:pt idx="11">
                  <c:v>56.590123554884613</c:v>
                </c:pt>
                <c:pt idx="12">
                  <c:v>56.093718962297899</c:v>
                </c:pt>
                <c:pt idx="13">
                  <c:v>55.597314369711199</c:v>
                </c:pt>
                <c:pt idx="14">
                  <c:v>55.100909777124478</c:v>
                </c:pt>
                <c:pt idx="15">
                  <c:v>54.604505184537778</c:v>
                </c:pt>
                <c:pt idx="16">
                  <c:v>54.108100591951079</c:v>
                </c:pt>
                <c:pt idx="17">
                  <c:v>53.611695999364365</c:v>
                </c:pt>
                <c:pt idx="18">
                  <c:v>53.115291406777658</c:v>
                </c:pt>
                <c:pt idx="19">
                  <c:v>52.618886814190944</c:v>
                </c:pt>
                <c:pt idx="20">
                  <c:v>52.122482221604244</c:v>
                </c:pt>
                <c:pt idx="21">
                  <c:v>51.62607762901753</c:v>
                </c:pt>
                <c:pt idx="22">
                  <c:v>51.12967303643083</c:v>
                </c:pt>
                <c:pt idx="23">
                  <c:v>50.633268443844116</c:v>
                </c:pt>
                <c:pt idx="24">
                  <c:v>50.136863851257424</c:v>
                </c:pt>
                <c:pt idx="25">
                  <c:v>49.64045925867071</c:v>
                </c:pt>
                <c:pt idx="26">
                  <c:v>49.14405466608401</c:v>
                </c:pt>
                <c:pt idx="27">
                  <c:v>48.647650073497296</c:v>
                </c:pt>
                <c:pt idx="28">
                  <c:v>48.151245480910589</c:v>
                </c:pt>
                <c:pt idx="29">
                  <c:v>47.654840888323882</c:v>
                </c:pt>
                <c:pt idx="30">
                  <c:v>47.158436295737168</c:v>
                </c:pt>
                <c:pt idx="31">
                  <c:v>46.662031703150468</c:v>
                </c:pt>
                <c:pt idx="32">
                  <c:v>46.165627110563754</c:v>
                </c:pt>
                <c:pt idx="33">
                  <c:v>45.669222517977055</c:v>
                </c:pt>
                <c:pt idx="34">
                  <c:v>45.172817925390348</c:v>
                </c:pt>
                <c:pt idx="35">
                  <c:v>44.676413332803634</c:v>
                </c:pt>
                <c:pt idx="36">
                  <c:v>44.180008740216927</c:v>
                </c:pt>
                <c:pt idx="37">
                  <c:v>43.68360414763022</c:v>
                </c:pt>
                <c:pt idx="38">
                  <c:v>43.187199555043513</c:v>
                </c:pt>
                <c:pt idx="39">
                  <c:v>42.690794962456806</c:v>
                </c:pt>
                <c:pt idx="40">
                  <c:v>42.194390369870106</c:v>
                </c:pt>
                <c:pt idx="41">
                  <c:v>41.697985777283399</c:v>
                </c:pt>
                <c:pt idx="42">
                  <c:v>41.201581184696693</c:v>
                </c:pt>
                <c:pt idx="43">
                  <c:v>40.705176592109986</c:v>
                </c:pt>
                <c:pt idx="44">
                  <c:v>40.208771999523272</c:v>
                </c:pt>
                <c:pt idx="45">
                  <c:v>39.712367406936565</c:v>
                </c:pt>
                <c:pt idx="46">
                  <c:v>39.215962814349858</c:v>
                </c:pt>
                <c:pt idx="47">
                  <c:v>38.719558221763151</c:v>
                </c:pt>
                <c:pt idx="48">
                  <c:v>38.223153629176444</c:v>
                </c:pt>
                <c:pt idx="49">
                  <c:v>37.726749036589744</c:v>
                </c:pt>
                <c:pt idx="50">
                  <c:v>37.23034444400303</c:v>
                </c:pt>
                <c:pt idx="51">
                  <c:v>36.733939851416316</c:v>
                </c:pt>
                <c:pt idx="52">
                  <c:v>36.237535258829617</c:v>
                </c:pt>
                <c:pt idx="53">
                  <c:v>35.741130666242903</c:v>
                </c:pt>
                <c:pt idx="54">
                  <c:v>35.244726073656203</c:v>
                </c:pt>
                <c:pt idx="55">
                  <c:v>34.748321481069496</c:v>
                </c:pt>
                <c:pt idx="56">
                  <c:v>34.251916888482796</c:v>
                </c:pt>
                <c:pt idx="57">
                  <c:v>33.755512295896033</c:v>
                </c:pt>
                <c:pt idx="58">
                  <c:v>33.259107703309326</c:v>
                </c:pt>
                <c:pt idx="59">
                  <c:v>32.762703110722619</c:v>
                </c:pt>
                <c:pt idx="60">
                  <c:v>32.266298518135912</c:v>
                </c:pt>
                <c:pt idx="61">
                  <c:v>31.769893925549201</c:v>
                </c:pt>
                <c:pt idx="62">
                  <c:v>31.273489332962502</c:v>
                </c:pt>
                <c:pt idx="63">
                  <c:v>30.777084740375791</c:v>
                </c:pt>
                <c:pt idx="64">
                  <c:v>30.280680147789084</c:v>
                </c:pt>
                <c:pt idx="65">
                  <c:v>29.784275555202377</c:v>
                </c:pt>
                <c:pt idx="66">
                  <c:v>29.287870962615667</c:v>
                </c:pt>
                <c:pt idx="67">
                  <c:v>28.79146637002896</c:v>
                </c:pt>
                <c:pt idx="68">
                  <c:v>28.29506177744225</c:v>
                </c:pt>
                <c:pt idx="69">
                  <c:v>27.798657184855543</c:v>
                </c:pt>
                <c:pt idx="70">
                  <c:v>27.302252592268839</c:v>
                </c:pt>
                <c:pt idx="71">
                  <c:v>26.805847999682133</c:v>
                </c:pt>
                <c:pt idx="72">
                  <c:v>26.309443407095426</c:v>
                </c:pt>
                <c:pt idx="73">
                  <c:v>25.813038814508719</c:v>
                </c:pt>
                <c:pt idx="74">
                  <c:v>25.316634221922016</c:v>
                </c:pt>
                <c:pt idx="75">
                  <c:v>24.820229629335305</c:v>
                </c:pt>
                <c:pt idx="76">
                  <c:v>24.323825036748595</c:v>
                </c:pt>
                <c:pt idx="77">
                  <c:v>23.827420444161888</c:v>
                </c:pt>
                <c:pt idx="78">
                  <c:v>23.331015851575184</c:v>
                </c:pt>
                <c:pt idx="79">
                  <c:v>22.834611258988478</c:v>
                </c:pt>
                <c:pt idx="80">
                  <c:v>22.338206666401771</c:v>
                </c:pt>
                <c:pt idx="81">
                  <c:v>21.841802073815064</c:v>
                </c:pt>
                <c:pt idx="82">
                  <c:v>21.345397481228357</c:v>
                </c:pt>
                <c:pt idx="83">
                  <c:v>20.848992888641646</c:v>
                </c:pt>
                <c:pt idx="84">
                  <c:v>20.35258829605494</c:v>
                </c:pt>
                <c:pt idx="85">
                  <c:v>19.856183703468233</c:v>
                </c:pt>
                <c:pt idx="86">
                  <c:v>19.359779110881529</c:v>
                </c:pt>
                <c:pt idx="87">
                  <c:v>18.863374518294822</c:v>
                </c:pt>
                <c:pt idx="88">
                  <c:v>18.366969925708112</c:v>
                </c:pt>
                <c:pt idx="89">
                  <c:v>17.870565333121405</c:v>
                </c:pt>
                <c:pt idx="90">
                  <c:v>17.374160740534702</c:v>
                </c:pt>
                <c:pt idx="91">
                  <c:v>16.877756147947988</c:v>
                </c:pt>
                <c:pt idx="92">
                  <c:v>16.381351555361281</c:v>
                </c:pt>
                <c:pt idx="93">
                  <c:v>15.884946962774574</c:v>
                </c:pt>
                <c:pt idx="94">
                  <c:v>15.388542370187869</c:v>
                </c:pt>
                <c:pt idx="95">
                  <c:v>14.89213777760116</c:v>
                </c:pt>
                <c:pt idx="96">
                  <c:v>14.395733185014455</c:v>
                </c:pt>
                <c:pt idx="97">
                  <c:v>13.899328592427747</c:v>
                </c:pt>
                <c:pt idx="98">
                  <c:v>13.402923999841041</c:v>
                </c:pt>
                <c:pt idx="99">
                  <c:v>12.906519407254336</c:v>
                </c:pt>
                <c:pt idx="100">
                  <c:v>12.410114814667677</c:v>
                </c:pt>
                <c:pt idx="101">
                  <c:v>11.913710222080971</c:v>
                </c:pt>
                <c:pt idx="102">
                  <c:v>11.417305629494264</c:v>
                </c:pt>
                <c:pt idx="103">
                  <c:v>10.920901036907555</c:v>
                </c:pt>
                <c:pt idx="104">
                  <c:v>10.42449644432085</c:v>
                </c:pt>
                <c:pt idx="105">
                  <c:v>9.9280918517341412</c:v>
                </c:pt>
                <c:pt idx="106">
                  <c:v>9.4316872591474361</c:v>
                </c:pt>
                <c:pt idx="107">
                  <c:v>8.9352826665607257</c:v>
                </c:pt>
                <c:pt idx="108">
                  <c:v>8.4388780739740206</c:v>
                </c:pt>
                <c:pt idx="109">
                  <c:v>7.9424734813873137</c:v>
                </c:pt>
                <c:pt idx="110">
                  <c:v>7.4460688888006059</c:v>
                </c:pt>
                <c:pt idx="111">
                  <c:v>6.9496642962138999</c:v>
                </c:pt>
                <c:pt idx="112">
                  <c:v>6.4532597036271913</c:v>
                </c:pt>
                <c:pt idx="113">
                  <c:v>5.9568551110404853</c:v>
                </c:pt>
                <c:pt idx="114">
                  <c:v>5.4604505184537775</c:v>
                </c:pt>
                <c:pt idx="115">
                  <c:v>4.9640459258670706</c:v>
                </c:pt>
                <c:pt idx="116">
                  <c:v>4.4676413332803593</c:v>
                </c:pt>
                <c:pt idx="117">
                  <c:v>3.9712367406936515</c:v>
                </c:pt>
                <c:pt idx="118">
                  <c:v>3.4748321481069544</c:v>
                </c:pt>
                <c:pt idx="119">
                  <c:v>2.9784275555202471</c:v>
                </c:pt>
                <c:pt idx="120">
                  <c:v>2.4820229629335353</c:v>
                </c:pt>
                <c:pt idx="121">
                  <c:v>1.9856183703468284</c:v>
                </c:pt>
                <c:pt idx="122">
                  <c:v>1.4892137777601213</c:v>
                </c:pt>
                <c:pt idx="123">
                  <c:v>0.99280918517341421</c:v>
                </c:pt>
                <c:pt idx="124">
                  <c:v>0.49640459258670711</c:v>
                </c:pt>
                <c:pt idx="125">
                  <c:v>0</c:v>
                </c:pt>
                <c:pt idx="126">
                  <c:v>-0.49640459258670711</c:v>
                </c:pt>
                <c:pt idx="127">
                  <c:v>-0.99280918517341421</c:v>
                </c:pt>
                <c:pt idx="128">
                  <c:v>-1.4892137777601213</c:v>
                </c:pt>
                <c:pt idx="129">
                  <c:v>-1.9856183703468284</c:v>
                </c:pt>
                <c:pt idx="130">
                  <c:v>-2.4820229629335353</c:v>
                </c:pt>
                <c:pt idx="131">
                  <c:v>-2.9784275555202471</c:v>
                </c:pt>
                <c:pt idx="132">
                  <c:v>-3.4748321481069544</c:v>
                </c:pt>
                <c:pt idx="133">
                  <c:v>-3.9712367406936617</c:v>
                </c:pt>
                <c:pt idx="134">
                  <c:v>-4.4676413332803691</c:v>
                </c:pt>
                <c:pt idx="135">
                  <c:v>-4.9640459258670706</c:v>
                </c:pt>
                <c:pt idx="136">
                  <c:v>-5.4604505184537775</c:v>
                </c:pt>
                <c:pt idx="137">
                  <c:v>-5.9568551110404853</c:v>
                </c:pt>
                <c:pt idx="138">
                  <c:v>-6.4532597036271913</c:v>
                </c:pt>
                <c:pt idx="139">
                  <c:v>-6.9496642962138999</c:v>
                </c:pt>
                <c:pt idx="140">
                  <c:v>-7.4460688888006059</c:v>
                </c:pt>
                <c:pt idx="141">
                  <c:v>-7.9424734813873137</c:v>
                </c:pt>
                <c:pt idx="142">
                  <c:v>-8.4388780739740206</c:v>
                </c:pt>
                <c:pt idx="143">
                  <c:v>-8.9352826665607257</c:v>
                </c:pt>
                <c:pt idx="144">
                  <c:v>-9.4316872591474361</c:v>
                </c:pt>
                <c:pt idx="145">
                  <c:v>-9.9280918517341412</c:v>
                </c:pt>
                <c:pt idx="146">
                  <c:v>-10.42449644432085</c:v>
                </c:pt>
                <c:pt idx="147">
                  <c:v>-10.920901036907555</c:v>
                </c:pt>
                <c:pt idx="148">
                  <c:v>-11.417305629494264</c:v>
                </c:pt>
                <c:pt idx="149">
                  <c:v>-11.913710222080971</c:v>
                </c:pt>
                <c:pt idx="150">
                  <c:v>-12.410114814667677</c:v>
                </c:pt>
                <c:pt idx="151">
                  <c:v>-12.906519407254383</c:v>
                </c:pt>
                <c:pt idx="152">
                  <c:v>-13.402923999841091</c:v>
                </c:pt>
                <c:pt idx="153">
                  <c:v>-13.8993285924278</c:v>
                </c:pt>
                <c:pt idx="154">
                  <c:v>-14.395733185014507</c:v>
                </c:pt>
                <c:pt idx="155">
                  <c:v>-14.892137777601212</c:v>
                </c:pt>
                <c:pt idx="156">
                  <c:v>-15.388542370187922</c:v>
                </c:pt>
                <c:pt idx="157">
                  <c:v>-15.884946962774627</c:v>
                </c:pt>
                <c:pt idx="158">
                  <c:v>-16.381351555361334</c:v>
                </c:pt>
                <c:pt idx="159">
                  <c:v>-16.877756147948041</c:v>
                </c:pt>
                <c:pt idx="160">
                  <c:v>-17.374160740534748</c:v>
                </c:pt>
                <c:pt idx="161">
                  <c:v>-17.870565333121451</c:v>
                </c:pt>
                <c:pt idx="162">
                  <c:v>-18.366969925708158</c:v>
                </c:pt>
                <c:pt idx="163">
                  <c:v>-18.863374518294872</c:v>
                </c:pt>
                <c:pt idx="164">
                  <c:v>-19.359779110881576</c:v>
                </c:pt>
                <c:pt idx="165">
                  <c:v>-19.856183703468282</c:v>
                </c:pt>
                <c:pt idx="166">
                  <c:v>-20.352588296054993</c:v>
                </c:pt>
                <c:pt idx="167">
                  <c:v>-20.8489928886417</c:v>
                </c:pt>
                <c:pt idx="168">
                  <c:v>-21.345397481228403</c:v>
                </c:pt>
                <c:pt idx="169">
                  <c:v>-21.84180207381511</c:v>
                </c:pt>
                <c:pt idx="170">
                  <c:v>-22.338206666401817</c:v>
                </c:pt>
                <c:pt idx="171">
                  <c:v>-22.834611258988527</c:v>
                </c:pt>
                <c:pt idx="172">
                  <c:v>-23.331015851575234</c:v>
                </c:pt>
                <c:pt idx="173">
                  <c:v>-23.827420444161941</c:v>
                </c:pt>
                <c:pt idx="174">
                  <c:v>-24.323825036748648</c:v>
                </c:pt>
                <c:pt idx="175">
                  <c:v>-24.820229629335355</c:v>
                </c:pt>
                <c:pt idx="176">
                  <c:v>-25.316634221922058</c:v>
                </c:pt>
                <c:pt idx="177">
                  <c:v>-25.813038814508765</c:v>
                </c:pt>
                <c:pt idx="178">
                  <c:v>-26.309443407095472</c:v>
                </c:pt>
                <c:pt idx="179">
                  <c:v>-26.805847999682182</c:v>
                </c:pt>
                <c:pt idx="180">
                  <c:v>-27.302252592268889</c:v>
                </c:pt>
                <c:pt idx="181">
                  <c:v>-27.7986571848556</c:v>
                </c:pt>
                <c:pt idx="182">
                  <c:v>-28.295061777442307</c:v>
                </c:pt>
                <c:pt idx="183">
                  <c:v>-28.791466370029013</c:v>
                </c:pt>
                <c:pt idx="184">
                  <c:v>-29.287870962615717</c:v>
                </c:pt>
                <c:pt idx="185">
                  <c:v>-29.784275555202424</c:v>
                </c:pt>
                <c:pt idx="186">
                  <c:v>-30.280680147789131</c:v>
                </c:pt>
                <c:pt idx="187">
                  <c:v>-30.777084740375845</c:v>
                </c:pt>
                <c:pt idx="188">
                  <c:v>-31.273489332962544</c:v>
                </c:pt>
                <c:pt idx="189">
                  <c:v>-31.769893925549255</c:v>
                </c:pt>
                <c:pt idx="190">
                  <c:v>-32.266298518135962</c:v>
                </c:pt>
                <c:pt idx="191">
                  <c:v>-32.762703110722668</c:v>
                </c:pt>
                <c:pt idx="192">
                  <c:v>-33.259107703309375</c:v>
                </c:pt>
                <c:pt idx="193">
                  <c:v>-33.755512295896082</c:v>
                </c:pt>
                <c:pt idx="194">
                  <c:v>-34.251916888482796</c:v>
                </c:pt>
                <c:pt idx="195">
                  <c:v>-34.748321481069496</c:v>
                </c:pt>
                <c:pt idx="196">
                  <c:v>-35.244726073656203</c:v>
                </c:pt>
                <c:pt idx="197">
                  <c:v>-35.741130666242903</c:v>
                </c:pt>
                <c:pt idx="198">
                  <c:v>-36.237535258829617</c:v>
                </c:pt>
                <c:pt idx="199">
                  <c:v>-36.733939851416316</c:v>
                </c:pt>
                <c:pt idx="200">
                  <c:v>-37.23034444400303</c:v>
                </c:pt>
                <c:pt idx="201">
                  <c:v>-37.726749036589744</c:v>
                </c:pt>
                <c:pt idx="202">
                  <c:v>-38.223153629176444</c:v>
                </c:pt>
                <c:pt idx="203">
                  <c:v>-38.719558221763151</c:v>
                </c:pt>
                <c:pt idx="204">
                  <c:v>-39.215962814349858</c:v>
                </c:pt>
                <c:pt idx="205">
                  <c:v>-39.712367406936565</c:v>
                </c:pt>
                <c:pt idx="206">
                  <c:v>-40.208771999523272</c:v>
                </c:pt>
                <c:pt idx="207">
                  <c:v>-40.705176592109986</c:v>
                </c:pt>
                <c:pt idx="208">
                  <c:v>-41.201581184696693</c:v>
                </c:pt>
                <c:pt idx="209">
                  <c:v>-41.697985777283399</c:v>
                </c:pt>
                <c:pt idx="210">
                  <c:v>-42.194390369870106</c:v>
                </c:pt>
                <c:pt idx="211">
                  <c:v>-42.690794962456806</c:v>
                </c:pt>
                <c:pt idx="212">
                  <c:v>-43.187199555043513</c:v>
                </c:pt>
                <c:pt idx="213">
                  <c:v>-43.68360414763022</c:v>
                </c:pt>
                <c:pt idx="214">
                  <c:v>-44.180008740216927</c:v>
                </c:pt>
                <c:pt idx="215">
                  <c:v>-44.676413332803634</c:v>
                </c:pt>
                <c:pt idx="216">
                  <c:v>-45.172817925390348</c:v>
                </c:pt>
                <c:pt idx="217">
                  <c:v>-45.669222517977055</c:v>
                </c:pt>
                <c:pt idx="218">
                  <c:v>-46.165627110563754</c:v>
                </c:pt>
                <c:pt idx="219">
                  <c:v>-46.662031703150468</c:v>
                </c:pt>
                <c:pt idx="220">
                  <c:v>-47.158436295737168</c:v>
                </c:pt>
                <c:pt idx="221">
                  <c:v>-47.654840888323882</c:v>
                </c:pt>
                <c:pt idx="222">
                  <c:v>-48.151245480910589</c:v>
                </c:pt>
                <c:pt idx="223">
                  <c:v>-48.647650073497296</c:v>
                </c:pt>
                <c:pt idx="224">
                  <c:v>-49.14405466608401</c:v>
                </c:pt>
                <c:pt idx="225">
                  <c:v>-49.64045925867071</c:v>
                </c:pt>
                <c:pt idx="226">
                  <c:v>-50.136863851257424</c:v>
                </c:pt>
                <c:pt idx="227">
                  <c:v>-50.633268443844116</c:v>
                </c:pt>
                <c:pt idx="228">
                  <c:v>-51.12967303643083</c:v>
                </c:pt>
                <c:pt idx="229">
                  <c:v>-51.62607762901753</c:v>
                </c:pt>
                <c:pt idx="230">
                  <c:v>-52.122482221604244</c:v>
                </c:pt>
                <c:pt idx="231">
                  <c:v>-52.618886814190944</c:v>
                </c:pt>
                <c:pt idx="232">
                  <c:v>-53.115291406777658</c:v>
                </c:pt>
                <c:pt idx="233">
                  <c:v>-53.611695999364365</c:v>
                </c:pt>
                <c:pt idx="234">
                  <c:v>-54.108100591951079</c:v>
                </c:pt>
                <c:pt idx="235">
                  <c:v>-54.604505184537778</c:v>
                </c:pt>
                <c:pt idx="236">
                  <c:v>-55.100909777124478</c:v>
                </c:pt>
                <c:pt idx="237">
                  <c:v>-55.597314369711199</c:v>
                </c:pt>
                <c:pt idx="238">
                  <c:v>-56.093718962297899</c:v>
                </c:pt>
                <c:pt idx="239">
                  <c:v>-56.590123554884613</c:v>
                </c:pt>
                <c:pt idx="240">
                  <c:v>-57.086528147471313</c:v>
                </c:pt>
                <c:pt idx="241">
                  <c:v>-57.582932740058027</c:v>
                </c:pt>
                <c:pt idx="242">
                  <c:v>-58.079337332644734</c:v>
                </c:pt>
                <c:pt idx="243">
                  <c:v>-58.575741925231434</c:v>
                </c:pt>
                <c:pt idx="244">
                  <c:v>-59.07214651781814</c:v>
                </c:pt>
                <c:pt idx="245">
                  <c:v>-59.568551110404847</c:v>
                </c:pt>
                <c:pt idx="246">
                  <c:v>-60.064955702991554</c:v>
                </c:pt>
                <c:pt idx="247">
                  <c:v>-60.561360295578261</c:v>
                </c:pt>
                <c:pt idx="248">
                  <c:v>-61.057764888164968</c:v>
                </c:pt>
                <c:pt idx="249">
                  <c:v>-61.554169480751689</c:v>
                </c:pt>
                <c:pt idx="250">
                  <c:v>-62.050574073338382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64C-4568-867C-0563B2213B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46896032"/>
        <c:axId val="1523789696"/>
      </c:lineChart>
      <c:catAx>
        <c:axId val="18468960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3273275323775973"/>
              <c:y val="0.9409483298739527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eaVert" wrap="square" anchor="t" anchorCtr="0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3789696"/>
        <c:crosses val="autoZero"/>
        <c:auto val="1"/>
        <c:lblAlgn val="ctr"/>
        <c:lblOffset val="100"/>
        <c:tickLblSkip val="5"/>
        <c:noMultiLvlLbl val="0"/>
      </c:catAx>
      <c:valAx>
        <c:axId val="1523789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Internal</a:t>
                </a:r>
                <a:r>
                  <a:rPr lang="en-US" sz="1400" baseline="0"/>
                  <a:t> Normal Stress [MPa]</a:t>
                </a:r>
                <a:endParaRPr lang="en-US" sz="1400"/>
              </a:p>
            </c:rich>
          </c:tx>
          <c:layout>
            <c:manualLayout>
              <c:xMode val="edge"/>
              <c:yMode val="edge"/>
              <c:x val="1.6048559691005174E-2"/>
              <c:y val="0.3949163274339710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468960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Internal</a:t>
            </a:r>
            <a:r>
              <a:rPr lang="en-US" sz="1600" baseline="0"/>
              <a:t> Normal Stress Distribution Caused by Drag at Spar Root</a:t>
            </a:r>
            <a:endParaRPr lang="en-US" sz="1600"/>
          </a:p>
        </c:rich>
      </c:tx>
      <c:layout>
        <c:manualLayout>
          <c:xMode val="edge"/>
          <c:yMode val="edge"/>
          <c:x val="0.28852340284666572"/>
          <c:y val="2.751890773771555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9344763989521231E-2"/>
          <c:y val="0.11195035654049411"/>
          <c:w val="0.86327615616373643"/>
          <c:h val="0.79949536676086819"/>
        </c:manualLayout>
      </c:layout>
      <c:lineChart>
        <c:grouping val="standard"/>
        <c:varyColors val="0"/>
        <c:ser>
          <c:idx val="0"/>
          <c:order val="0"/>
          <c:tx>
            <c:strRef>
              <c:f>'Q.3 Normal Stress'!$AB$13</c:f>
              <c:strCache>
                <c:ptCount val="1"/>
                <c:pt idx="0">
                  <c:v>σ(z) [MPa]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'Q.3 Normal Stress'!$Z$14:$Z$114</c:f>
              <c:numCache>
                <c:formatCode>0.000</c:formatCode>
                <c:ptCount val="101"/>
                <c:pt idx="0">
                  <c:v>-0.05</c:v>
                </c:pt>
                <c:pt idx="1">
                  <c:v>-4.9000000000000002E-2</c:v>
                </c:pt>
                <c:pt idx="2">
                  <c:v>-4.8000000000000001E-2</c:v>
                </c:pt>
                <c:pt idx="3">
                  <c:v>-4.7E-2</c:v>
                </c:pt>
                <c:pt idx="4">
                  <c:v>-4.5999999999999999E-2</c:v>
                </c:pt>
                <c:pt idx="5">
                  <c:v>-4.4999999999999998E-2</c:v>
                </c:pt>
                <c:pt idx="6">
                  <c:v>-4.3999999999999997E-2</c:v>
                </c:pt>
                <c:pt idx="7">
                  <c:v>-4.2999999999999997E-2</c:v>
                </c:pt>
                <c:pt idx="8">
                  <c:v>-4.2000000000000003E-2</c:v>
                </c:pt>
                <c:pt idx="9">
                  <c:v>-4.1000000000000002E-2</c:v>
                </c:pt>
                <c:pt idx="10">
                  <c:v>-0.04</c:v>
                </c:pt>
                <c:pt idx="11">
                  <c:v>-3.9E-2</c:v>
                </c:pt>
                <c:pt idx="12">
                  <c:v>-3.7999999999999999E-2</c:v>
                </c:pt>
                <c:pt idx="13">
                  <c:v>-3.6999999999999998E-2</c:v>
                </c:pt>
                <c:pt idx="14">
                  <c:v>-3.5999999999999997E-2</c:v>
                </c:pt>
                <c:pt idx="15">
                  <c:v>-3.5000000000000003E-2</c:v>
                </c:pt>
                <c:pt idx="16">
                  <c:v>-3.4000000000000002E-2</c:v>
                </c:pt>
                <c:pt idx="17">
                  <c:v>-3.3000000000000002E-2</c:v>
                </c:pt>
                <c:pt idx="18">
                  <c:v>-3.2000000000000001E-2</c:v>
                </c:pt>
                <c:pt idx="19">
                  <c:v>-3.1E-2</c:v>
                </c:pt>
                <c:pt idx="20">
                  <c:v>-0.03</c:v>
                </c:pt>
                <c:pt idx="21">
                  <c:v>-2.9000000000000001E-2</c:v>
                </c:pt>
                <c:pt idx="22">
                  <c:v>-2.8000000000000001E-2</c:v>
                </c:pt>
                <c:pt idx="23">
                  <c:v>-2.7E-2</c:v>
                </c:pt>
                <c:pt idx="24">
                  <c:v>-2.5999999999999999E-2</c:v>
                </c:pt>
                <c:pt idx="25">
                  <c:v>-2.5000000000000001E-2</c:v>
                </c:pt>
                <c:pt idx="26">
                  <c:v>-2.4E-2</c:v>
                </c:pt>
                <c:pt idx="27">
                  <c:v>-2.3E-2</c:v>
                </c:pt>
                <c:pt idx="28">
                  <c:v>-2.1999999999999999E-2</c:v>
                </c:pt>
                <c:pt idx="29">
                  <c:v>-2.1000000000000001E-2</c:v>
                </c:pt>
                <c:pt idx="30">
                  <c:v>-0.02</c:v>
                </c:pt>
                <c:pt idx="31">
                  <c:v>-1.9E-2</c:v>
                </c:pt>
                <c:pt idx="32">
                  <c:v>-1.7999999999999999E-2</c:v>
                </c:pt>
                <c:pt idx="33">
                  <c:v>-1.7000000000000001E-2</c:v>
                </c:pt>
                <c:pt idx="34">
                  <c:v>-1.6E-2</c:v>
                </c:pt>
                <c:pt idx="35">
                  <c:v>-1.4999999999999999E-2</c:v>
                </c:pt>
                <c:pt idx="36">
                  <c:v>-1.4E-2</c:v>
                </c:pt>
                <c:pt idx="37">
                  <c:v>-1.2999999999999999E-2</c:v>
                </c:pt>
                <c:pt idx="38">
                  <c:v>-1.2E-2</c:v>
                </c:pt>
                <c:pt idx="39">
                  <c:v>-1.0999999999999999E-2</c:v>
                </c:pt>
                <c:pt idx="40">
                  <c:v>-0.01</c:v>
                </c:pt>
                <c:pt idx="41">
                  <c:v>-8.9999999999999993E-3</c:v>
                </c:pt>
                <c:pt idx="42">
                  <c:v>-8.0000000000000002E-3</c:v>
                </c:pt>
                <c:pt idx="43">
                  <c:v>-7.0000000000000097E-3</c:v>
                </c:pt>
                <c:pt idx="44">
                  <c:v>-6.0000000000000097E-3</c:v>
                </c:pt>
                <c:pt idx="45">
                  <c:v>-5.0000000000000001E-3</c:v>
                </c:pt>
                <c:pt idx="46">
                  <c:v>-4.0000000000000001E-3</c:v>
                </c:pt>
                <c:pt idx="47">
                  <c:v>-3.0000000000000001E-3</c:v>
                </c:pt>
                <c:pt idx="48">
                  <c:v>-2E-3</c:v>
                </c:pt>
                <c:pt idx="49">
                  <c:v>-1E-3</c:v>
                </c:pt>
                <c:pt idx="50">
                  <c:v>0</c:v>
                </c:pt>
                <c:pt idx="51">
                  <c:v>9.9999999999999395E-4</c:v>
                </c:pt>
                <c:pt idx="52">
                  <c:v>1.9999999999999901E-3</c:v>
                </c:pt>
                <c:pt idx="53">
                  <c:v>3.0000000000000001E-3</c:v>
                </c:pt>
                <c:pt idx="54">
                  <c:v>4.0000000000000001E-3</c:v>
                </c:pt>
                <c:pt idx="55">
                  <c:v>5.0000000000000001E-3</c:v>
                </c:pt>
                <c:pt idx="56">
                  <c:v>6.0000000000000001E-3</c:v>
                </c:pt>
                <c:pt idx="57">
                  <c:v>7.0000000000000999E-3</c:v>
                </c:pt>
                <c:pt idx="58">
                  <c:v>8.0000000000001008E-3</c:v>
                </c:pt>
                <c:pt idx="59">
                  <c:v>9.0000000000000999E-3</c:v>
                </c:pt>
                <c:pt idx="60">
                  <c:v>1.0000000000000101E-2</c:v>
                </c:pt>
                <c:pt idx="61">
                  <c:v>1.10000000000001E-2</c:v>
                </c:pt>
                <c:pt idx="62">
                  <c:v>1.2000000000000101E-2</c:v>
                </c:pt>
                <c:pt idx="63">
                  <c:v>1.30000000000001E-2</c:v>
                </c:pt>
                <c:pt idx="64">
                  <c:v>1.4000000000000099E-2</c:v>
                </c:pt>
                <c:pt idx="65">
                  <c:v>1.50000000000001E-2</c:v>
                </c:pt>
                <c:pt idx="66">
                  <c:v>1.6000000000000101E-2</c:v>
                </c:pt>
                <c:pt idx="67">
                  <c:v>1.7000000000000098E-2</c:v>
                </c:pt>
                <c:pt idx="68">
                  <c:v>1.8000000000000099E-2</c:v>
                </c:pt>
                <c:pt idx="69">
                  <c:v>1.90000000000001E-2</c:v>
                </c:pt>
                <c:pt idx="70">
                  <c:v>2.0000000000000101E-2</c:v>
                </c:pt>
                <c:pt idx="71">
                  <c:v>2.1000000000000098E-2</c:v>
                </c:pt>
                <c:pt idx="72">
                  <c:v>2.2000000000000099E-2</c:v>
                </c:pt>
                <c:pt idx="73">
                  <c:v>2.30000000000001E-2</c:v>
                </c:pt>
                <c:pt idx="74">
                  <c:v>2.4000000000000101E-2</c:v>
                </c:pt>
                <c:pt idx="75">
                  <c:v>2.5000000000000099E-2</c:v>
                </c:pt>
                <c:pt idx="76">
                  <c:v>2.6000000000000099E-2</c:v>
                </c:pt>
                <c:pt idx="77">
                  <c:v>2.70000000000001E-2</c:v>
                </c:pt>
                <c:pt idx="78">
                  <c:v>2.8000000000000101E-2</c:v>
                </c:pt>
                <c:pt idx="79">
                  <c:v>2.9000000000000099E-2</c:v>
                </c:pt>
                <c:pt idx="80">
                  <c:v>3.00000000000001E-2</c:v>
                </c:pt>
                <c:pt idx="81">
                  <c:v>3.10000000000001E-2</c:v>
                </c:pt>
                <c:pt idx="82">
                  <c:v>3.2000000000000098E-2</c:v>
                </c:pt>
                <c:pt idx="83">
                  <c:v>3.3000000000000099E-2</c:v>
                </c:pt>
                <c:pt idx="84">
                  <c:v>3.40000000000001E-2</c:v>
                </c:pt>
                <c:pt idx="85">
                  <c:v>3.50000000000001E-2</c:v>
                </c:pt>
                <c:pt idx="86">
                  <c:v>3.6000000000000101E-2</c:v>
                </c:pt>
                <c:pt idx="87">
                  <c:v>3.7000000000000102E-2</c:v>
                </c:pt>
                <c:pt idx="88">
                  <c:v>3.8000000000000103E-2</c:v>
                </c:pt>
                <c:pt idx="89">
                  <c:v>3.9000000000000097E-2</c:v>
                </c:pt>
                <c:pt idx="90">
                  <c:v>4.0000000000000098E-2</c:v>
                </c:pt>
                <c:pt idx="91">
                  <c:v>4.1000000000000099E-2</c:v>
                </c:pt>
                <c:pt idx="92">
                  <c:v>4.20000000000001E-2</c:v>
                </c:pt>
                <c:pt idx="93">
                  <c:v>4.3000000000000101E-2</c:v>
                </c:pt>
                <c:pt idx="94">
                  <c:v>4.4000000000000102E-2</c:v>
                </c:pt>
                <c:pt idx="95">
                  <c:v>4.5000000000000102E-2</c:v>
                </c:pt>
                <c:pt idx="96">
                  <c:v>4.6000000000000103E-2</c:v>
                </c:pt>
                <c:pt idx="97">
                  <c:v>4.7000000000000097E-2</c:v>
                </c:pt>
                <c:pt idx="98">
                  <c:v>4.8000000000000098E-2</c:v>
                </c:pt>
                <c:pt idx="99">
                  <c:v>4.9000000000000099E-2</c:v>
                </c:pt>
                <c:pt idx="100">
                  <c:v>0.05</c:v>
                </c:pt>
              </c:numCache>
            </c:numRef>
          </c:cat>
          <c:val>
            <c:numRef>
              <c:f>'Q.3 Normal Stress'!$AB$14:$AB$114</c:f>
              <c:numCache>
                <c:formatCode>0.0000</c:formatCode>
                <c:ptCount val="101"/>
                <c:pt idx="0">
                  <c:v>96.276197604790482</c:v>
                </c:pt>
                <c:pt idx="1">
                  <c:v>94.350673652694667</c:v>
                </c:pt>
                <c:pt idx="2">
                  <c:v>92.425149700598865</c:v>
                </c:pt>
                <c:pt idx="3">
                  <c:v>90.499625748503064</c:v>
                </c:pt>
                <c:pt idx="4">
                  <c:v>88.574101796407234</c:v>
                </c:pt>
                <c:pt idx="5">
                  <c:v>86.648577844311433</c:v>
                </c:pt>
                <c:pt idx="6">
                  <c:v>84.723053892215631</c:v>
                </c:pt>
                <c:pt idx="7">
                  <c:v>82.797529940119816</c:v>
                </c:pt>
                <c:pt idx="8">
                  <c:v>80.872005988024014</c:v>
                </c:pt>
                <c:pt idx="9">
                  <c:v>78.946482035928184</c:v>
                </c:pt>
                <c:pt idx="10">
                  <c:v>77.020958083832383</c:v>
                </c:pt>
                <c:pt idx="11">
                  <c:v>75.095434131736582</c:v>
                </c:pt>
                <c:pt idx="12">
                  <c:v>73.169910179640752</c:v>
                </c:pt>
                <c:pt idx="13">
                  <c:v>71.24438622754495</c:v>
                </c:pt>
                <c:pt idx="14">
                  <c:v>69.318862275449135</c:v>
                </c:pt>
                <c:pt idx="15">
                  <c:v>67.393338323353348</c:v>
                </c:pt>
                <c:pt idx="16">
                  <c:v>65.467814371257532</c:v>
                </c:pt>
                <c:pt idx="17">
                  <c:v>63.542290419161731</c:v>
                </c:pt>
                <c:pt idx="18">
                  <c:v>61.616766467065915</c:v>
                </c:pt>
                <c:pt idx="19">
                  <c:v>59.691242514970099</c:v>
                </c:pt>
                <c:pt idx="20">
                  <c:v>57.765718562874298</c:v>
                </c:pt>
                <c:pt idx="21">
                  <c:v>55.840194610778489</c:v>
                </c:pt>
                <c:pt idx="22">
                  <c:v>53.914670658682674</c:v>
                </c:pt>
                <c:pt idx="23">
                  <c:v>51.989146706586865</c:v>
                </c:pt>
                <c:pt idx="24">
                  <c:v>50.063622754491057</c:v>
                </c:pt>
                <c:pt idx="25">
                  <c:v>48.138098802395241</c:v>
                </c:pt>
                <c:pt idx="26">
                  <c:v>46.212574850299433</c:v>
                </c:pt>
                <c:pt idx="27">
                  <c:v>44.287050898203617</c:v>
                </c:pt>
                <c:pt idx="28">
                  <c:v>42.361526946107816</c:v>
                </c:pt>
                <c:pt idx="29">
                  <c:v>40.436002994012007</c:v>
                </c:pt>
                <c:pt idx="30">
                  <c:v>38.510479041916192</c:v>
                </c:pt>
                <c:pt idx="31">
                  <c:v>36.584955089820376</c:v>
                </c:pt>
                <c:pt idx="32">
                  <c:v>34.659431137724567</c:v>
                </c:pt>
                <c:pt idx="33">
                  <c:v>32.733907185628766</c:v>
                </c:pt>
                <c:pt idx="34">
                  <c:v>30.808383233532957</c:v>
                </c:pt>
                <c:pt idx="35">
                  <c:v>28.882859281437149</c:v>
                </c:pt>
                <c:pt idx="36">
                  <c:v>26.957335329341337</c:v>
                </c:pt>
                <c:pt idx="37">
                  <c:v>25.031811377245528</c:v>
                </c:pt>
                <c:pt idx="38">
                  <c:v>23.106287425149716</c:v>
                </c:pt>
                <c:pt idx="39">
                  <c:v>21.180763473053908</c:v>
                </c:pt>
                <c:pt idx="40">
                  <c:v>19.255239520958096</c:v>
                </c:pt>
                <c:pt idx="41">
                  <c:v>17.329715568862284</c:v>
                </c:pt>
                <c:pt idx="42">
                  <c:v>15.404191616766479</c:v>
                </c:pt>
                <c:pt idx="43">
                  <c:v>13.478667664670688</c:v>
                </c:pt>
                <c:pt idx="44">
                  <c:v>11.553143712574878</c:v>
                </c:pt>
                <c:pt idx="45">
                  <c:v>9.6276197604790479</c:v>
                </c:pt>
                <c:pt idx="46">
                  <c:v>7.7020958083832394</c:v>
                </c:pt>
                <c:pt idx="47">
                  <c:v>5.7765718562874291</c:v>
                </c:pt>
                <c:pt idx="48">
                  <c:v>3.8510479041916197</c:v>
                </c:pt>
                <c:pt idx="49">
                  <c:v>1.9255239520958098</c:v>
                </c:pt>
                <c:pt idx="50">
                  <c:v>0</c:v>
                </c:pt>
                <c:pt idx="51">
                  <c:v>-1.9255239520957981</c:v>
                </c:pt>
                <c:pt idx="52">
                  <c:v>-3.8510479041916001</c:v>
                </c:pt>
                <c:pt idx="53">
                  <c:v>-5.7765718562874291</c:v>
                </c:pt>
                <c:pt idx="54">
                  <c:v>-7.7020958083832394</c:v>
                </c:pt>
                <c:pt idx="55">
                  <c:v>-9.6276197604790479</c:v>
                </c:pt>
                <c:pt idx="56">
                  <c:v>-11.553143712574858</c:v>
                </c:pt>
                <c:pt idx="57">
                  <c:v>-13.47866766467086</c:v>
                </c:pt>
                <c:pt idx="58">
                  <c:v>-15.404191616766671</c:v>
                </c:pt>
                <c:pt idx="59">
                  <c:v>-17.329715568862483</c:v>
                </c:pt>
                <c:pt idx="60">
                  <c:v>-19.255239520958295</c:v>
                </c:pt>
                <c:pt idx="61">
                  <c:v>-21.1807634730541</c:v>
                </c:pt>
                <c:pt idx="62">
                  <c:v>-23.106287425149912</c:v>
                </c:pt>
                <c:pt idx="63">
                  <c:v>-25.03181137724572</c:v>
                </c:pt>
                <c:pt idx="64">
                  <c:v>-26.957335329341529</c:v>
                </c:pt>
                <c:pt idx="65">
                  <c:v>-28.882859281437337</c:v>
                </c:pt>
                <c:pt idx="66">
                  <c:v>-30.808383233533153</c:v>
                </c:pt>
                <c:pt idx="67">
                  <c:v>-32.733907185628951</c:v>
                </c:pt>
                <c:pt idx="68">
                  <c:v>-34.659431137724766</c:v>
                </c:pt>
                <c:pt idx="69">
                  <c:v>-36.584955089820582</c:v>
                </c:pt>
                <c:pt idx="70">
                  <c:v>-38.510479041916383</c:v>
                </c:pt>
                <c:pt idx="71">
                  <c:v>-40.436002994012192</c:v>
                </c:pt>
                <c:pt idx="72">
                  <c:v>-42.361526946108008</c:v>
                </c:pt>
                <c:pt idx="73">
                  <c:v>-44.287050898203816</c:v>
                </c:pt>
                <c:pt idx="74">
                  <c:v>-46.212574850299625</c:v>
                </c:pt>
                <c:pt idx="75">
                  <c:v>-48.138098802395433</c:v>
                </c:pt>
                <c:pt idx="76">
                  <c:v>-50.063622754491242</c:v>
                </c:pt>
                <c:pt idx="77">
                  <c:v>-51.989146706587057</c:v>
                </c:pt>
                <c:pt idx="78">
                  <c:v>-53.914670658682866</c:v>
                </c:pt>
                <c:pt idx="79">
                  <c:v>-55.840194610778667</c:v>
                </c:pt>
                <c:pt idx="80">
                  <c:v>-57.765718562874483</c:v>
                </c:pt>
                <c:pt idx="81">
                  <c:v>-59.691242514970291</c:v>
                </c:pt>
                <c:pt idx="82">
                  <c:v>-61.616766467066093</c:v>
                </c:pt>
                <c:pt idx="83">
                  <c:v>-63.542290419161908</c:v>
                </c:pt>
                <c:pt idx="84">
                  <c:v>-65.467814371257717</c:v>
                </c:pt>
                <c:pt idx="85">
                  <c:v>-67.393338323353532</c:v>
                </c:pt>
                <c:pt idx="86">
                  <c:v>-69.318862275449334</c:v>
                </c:pt>
                <c:pt idx="87">
                  <c:v>-71.244386227545164</c:v>
                </c:pt>
                <c:pt idx="88">
                  <c:v>-73.169910179640965</c:v>
                </c:pt>
                <c:pt idx="89">
                  <c:v>-75.095434131736752</c:v>
                </c:pt>
                <c:pt idx="90">
                  <c:v>-77.020958083832582</c:v>
                </c:pt>
                <c:pt idx="91">
                  <c:v>-78.946482035928383</c:v>
                </c:pt>
                <c:pt idx="92">
                  <c:v>-80.872005988024185</c:v>
                </c:pt>
                <c:pt idx="93">
                  <c:v>-82.797529940120015</c:v>
                </c:pt>
                <c:pt idx="94">
                  <c:v>-84.723053892215816</c:v>
                </c:pt>
                <c:pt idx="95">
                  <c:v>-86.648577844311632</c:v>
                </c:pt>
                <c:pt idx="96">
                  <c:v>-88.574101796407447</c:v>
                </c:pt>
                <c:pt idx="97">
                  <c:v>-90.499625748503234</c:v>
                </c:pt>
                <c:pt idx="98">
                  <c:v>-92.42514970059905</c:v>
                </c:pt>
                <c:pt idx="99">
                  <c:v>-94.350673652694866</c:v>
                </c:pt>
                <c:pt idx="100">
                  <c:v>-96.276197604790482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AC6-40CF-A4FC-FAE4AEBFA2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86453376"/>
        <c:axId val="720210880"/>
      </c:lineChart>
      <c:catAx>
        <c:axId val="38645337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2741098016256035"/>
              <c:y val="0.935724451032031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eaVert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0210880"/>
        <c:crosses val="autoZero"/>
        <c:auto val="1"/>
        <c:lblAlgn val="ctr"/>
        <c:lblOffset val="100"/>
        <c:tickLblSkip val="5"/>
        <c:noMultiLvlLbl val="0"/>
      </c:catAx>
      <c:valAx>
        <c:axId val="72021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Internal</a:t>
                </a:r>
                <a:r>
                  <a:rPr lang="en-US" sz="1400" baseline="0"/>
                  <a:t> Normal Stress [MPa]</a:t>
                </a:r>
                <a:endParaRPr lang="en-US" sz="1400"/>
              </a:p>
            </c:rich>
          </c:tx>
          <c:layout>
            <c:manualLayout>
              <c:xMode val="edge"/>
              <c:yMode val="edge"/>
              <c:x val="2.3669379389603003E-2"/>
              <c:y val="0.397248816788286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6453376"/>
        <c:crosses val="autoZero"/>
        <c:crossBetween val="between"/>
        <c:majorUnit val="25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baseline="0"/>
              <a:t>Internal </a:t>
            </a:r>
            <a:r>
              <a:rPr lang="en-CA"/>
              <a:t>Shear</a:t>
            </a:r>
            <a:r>
              <a:rPr lang="en-CA" baseline="0"/>
              <a:t> Stress Distribution Caused by Lift at Spar Root</a:t>
            </a:r>
            <a:endParaRPr lang="en-US"/>
          </a:p>
        </c:rich>
      </c:tx>
      <c:layout>
        <c:manualLayout>
          <c:xMode val="edge"/>
          <c:yMode val="edge"/>
          <c:x val="0.28099652767775879"/>
          <c:y val="2.86863826037157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544772035045641"/>
          <c:y val="9.9541047724227047E-2"/>
          <c:w val="0.85051407652450428"/>
          <c:h val="0.81001818960818328"/>
        </c:manualLayout>
      </c:layout>
      <c:lineChart>
        <c:grouping val="standard"/>
        <c:varyColors val="0"/>
        <c:ser>
          <c:idx val="0"/>
          <c:order val="0"/>
          <c:tx>
            <c:strRef>
              <c:f>'Q.3 Normal Stress'!$BM$6</c:f>
              <c:strCache>
                <c:ptCount val="1"/>
                <c:pt idx="0">
                  <c:v>τ(y)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'Q.3 Normal Stress'!$BL$7:$BL$257</c:f>
              <c:numCache>
                <c:formatCode>0.000</c:formatCode>
                <c:ptCount val="251"/>
                <c:pt idx="0">
                  <c:v>-0.125</c:v>
                </c:pt>
                <c:pt idx="1">
                  <c:v>-0.124</c:v>
                </c:pt>
                <c:pt idx="2">
                  <c:v>-0.123</c:v>
                </c:pt>
                <c:pt idx="3">
                  <c:v>-0.122</c:v>
                </c:pt>
                <c:pt idx="4">
                  <c:v>-0.121</c:v>
                </c:pt>
                <c:pt idx="5">
                  <c:v>-0.12</c:v>
                </c:pt>
                <c:pt idx="6">
                  <c:v>-0.11899999999999999</c:v>
                </c:pt>
                <c:pt idx="7">
                  <c:v>-0.11799999999999999</c:v>
                </c:pt>
                <c:pt idx="8">
                  <c:v>-0.11700000000000001</c:v>
                </c:pt>
                <c:pt idx="9">
                  <c:v>-0.11600000000000001</c:v>
                </c:pt>
                <c:pt idx="10">
                  <c:v>-0.115</c:v>
                </c:pt>
                <c:pt idx="11">
                  <c:v>-0.114</c:v>
                </c:pt>
                <c:pt idx="12">
                  <c:v>-0.113</c:v>
                </c:pt>
                <c:pt idx="13">
                  <c:v>-0.112</c:v>
                </c:pt>
                <c:pt idx="14">
                  <c:v>-0.111</c:v>
                </c:pt>
                <c:pt idx="15">
                  <c:v>-0.11</c:v>
                </c:pt>
                <c:pt idx="16">
                  <c:v>-0.109</c:v>
                </c:pt>
                <c:pt idx="17">
                  <c:v>-0.108</c:v>
                </c:pt>
                <c:pt idx="18">
                  <c:v>-0.107</c:v>
                </c:pt>
                <c:pt idx="19">
                  <c:v>-0.106</c:v>
                </c:pt>
                <c:pt idx="20">
                  <c:v>-0.105</c:v>
                </c:pt>
                <c:pt idx="21">
                  <c:v>-0.104</c:v>
                </c:pt>
                <c:pt idx="22">
                  <c:v>-0.10299999999999999</c:v>
                </c:pt>
                <c:pt idx="23">
                  <c:v>-0.10199999999999999</c:v>
                </c:pt>
                <c:pt idx="24">
                  <c:v>-0.10100000000000001</c:v>
                </c:pt>
                <c:pt idx="25">
                  <c:v>-0.1</c:v>
                </c:pt>
                <c:pt idx="26">
                  <c:v>-9.9000000000000005E-2</c:v>
                </c:pt>
                <c:pt idx="27">
                  <c:v>-9.8000000000000004E-2</c:v>
                </c:pt>
                <c:pt idx="28">
                  <c:v>-9.7000000000000003E-2</c:v>
                </c:pt>
                <c:pt idx="29">
                  <c:v>-9.6000000000000002E-2</c:v>
                </c:pt>
                <c:pt idx="30">
                  <c:v>-9.5000000000000001E-2</c:v>
                </c:pt>
                <c:pt idx="31">
                  <c:v>-9.4E-2</c:v>
                </c:pt>
                <c:pt idx="32">
                  <c:v>-9.2999999999999999E-2</c:v>
                </c:pt>
                <c:pt idx="33">
                  <c:v>-9.1999999999999998E-2</c:v>
                </c:pt>
                <c:pt idx="34">
                  <c:v>-9.0999999999999998E-2</c:v>
                </c:pt>
                <c:pt idx="35">
                  <c:v>-0.09</c:v>
                </c:pt>
                <c:pt idx="36">
                  <c:v>-8.8999999999999996E-2</c:v>
                </c:pt>
                <c:pt idx="37">
                  <c:v>-8.7999999999999995E-2</c:v>
                </c:pt>
                <c:pt idx="38">
                  <c:v>-8.6999999999999994E-2</c:v>
                </c:pt>
                <c:pt idx="39">
                  <c:v>-8.5999999999999993E-2</c:v>
                </c:pt>
                <c:pt idx="40">
                  <c:v>-8.5000000000000006E-2</c:v>
                </c:pt>
                <c:pt idx="41">
                  <c:v>-8.4000000000000005E-2</c:v>
                </c:pt>
                <c:pt idx="42">
                  <c:v>-8.3000000000000004E-2</c:v>
                </c:pt>
                <c:pt idx="43">
                  <c:v>-8.2000000000000003E-2</c:v>
                </c:pt>
                <c:pt idx="44">
                  <c:v>-8.1000000000000003E-2</c:v>
                </c:pt>
                <c:pt idx="45">
                  <c:v>-0.08</c:v>
                </c:pt>
                <c:pt idx="46">
                  <c:v>-7.9000000000000001E-2</c:v>
                </c:pt>
                <c:pt idx="47">
                  <c:v>-7.8E-2</c:v>
                </c:pt>
                <c:pt idx="48">
                  <c:v>-7.6999999999999999E-2</c:v>
                </c:pt>
                <c:pt idx="49">
                  <c:v>-7.5999999999999998E-2</c:v>
                </c:pt>
                <c:pt idx="50">
                  <c:v>-7.4999999999999997E-2</c:v>
                </c:pt>
                <c:pt idx="51">
                  <c:v>-7.3999999999999996E-2</c:v>
                </c:pt>
                <c:pt idx="52">
                  <c:v>-7.2999999999999995E-2</c:v>
                </c:pt>
                <c:pt idx="53">
                  <c:v>-7.1999999999999995E-2</c:v>
                </c:pt>
                <c:pt idx="54">
                  <c:v>-7.0999999999999994E-2</c:v>
                </c:pt>
                <c:pt idx="55">
                  <c:v>-7.0000000000000007E-2</c:v>
                </c:pt>
                <c:pt idx="56">
                  <c:v>-6.9000000000000006E-2</c:v>
                </c:pt>
                <c:pt idx="57">
                  <c:v>-6.7999999999999894E-2</c:v>
                </c:pt>
                <c:pt idx="58">
                  <c:v>-6.6999999999999907E-2</c:v>
                </c:pt>
                <c:pt idx="59">
                  <c:v>-6.5999999999999906E-2</c:v>
                </c:pt>
                <c:pt idx="60">
                  <c:v>-6.4999999999999905E-2</c:v>
                </c:pt>
                <c:pt idx="61">
                  <c:v>-6.3999999999999904E-2</c:v>
                </c:pt>
                <c:pt idx="62">
                  <c:v>-6.2999999999999903E-2</c:v>
                </c:pt>
                <c:pt idx="63">
                  <c:v>-6.1999999999999902E-2</c:v>
                </c:pt>
                <c:pt idx="64">
                  <c:v>-6.0999999999999902E-2</c:v>
                </c:pt>
                <c:pt idx="65">
                  <c:v>-5.9999999999999901E-2</c:v>
                </c:pt>
                <c:pt idx="66">
                  <c:v>-5.89999999999999E-2</c:v>
                </c:pt>
                <c:pt idx="67">
                  <c:v>-5.7999999999999899E-2</c:v>
                </c:pt>
                <c:pt idx="68">
                  <c:v>-5.6999999999999898E-2</c:v>
                </c:pt>
                <c:pt idx="69">
                  <c:v>-5.5999999999999897E-2</c:v>
                </c:pt>
                <c:pt idx="70">
                  <c:v>-5.4999999999999903E-2</c:v>
                </c:pt>
                <c:pt idx="71">
                  <c:v>-5.3999999999999902E-2</c:v>
                </c:pt>
                <c:pt idx="72">
                  <c:v>-5.2999999999999901E-2</c:v>
                </c:pt>
                <c:pt idx="73">
                  <c:v>-5.19999999999999E-2</c:v>
                </c:pt>
                <c:pt idx="74">
                  <c:v>-5.09999999999999E-2</c:v>
                </c:pt>
                <c:pt idx="75">
                  <c:v>-4.9999999999999899E-2</c:v>
                </c:pt>
                <c:pt idx="76">
                  <c:v>-4.8999999999999898E-2</c:v>
                </c:pt>
                <c:pt idx="77">
                  <c:v>-4.7999999999999897E-2</c:v>
                </c:pt>
                <c:pt idx="78">
                  <c:v>-4.6999999999999903E-2</c:v>
                </c:pt>
                <c:pt idx="79">
                  <c:v>-4.5999999999999902E-2</c:v>
                </c:pt>
                <c:pt idx="80">
                  <c:v>-4.4999999999999901E-2</c:v>
                </c:pt>
                <c:pt idx="81">
                  <c:v>-4.39999999999999E-2</c:v>
                </c:pt>
                <c:pt idx="82">
                  <c:v>-4.2999999999999899E-2</c:v>
                </c:pt>
                <c:pt idx="83">
                  <c:v>-4.1999999999999899E-2</c:v>
                </c:pt>
                <c:pt idx="84">
                  <c:v>-4.0999999999999898E-2</c:v>
                </c:pt>
                <c:pt idx="85">
                  <c:v>-3.9999999999999897E-2</c:v>
                </c:pt>
                <c:pt idx="86">
                  <c:v>-3.8999999999999903E-2</c:v>
                </c:pt>
                <c:pt idx="87">
                  <c:v>-3.7999999999999902E-2</c:v>
                </c:pt>
                <c:pt idx="88">
                  <c:v>-3.6999999999999901E-2</c:v>
                </c:pt>
                <c:pt idx="89">
                  <c:v>-3.59999999999999E-2</c:v>
                </c:pt>
                <c:pt idx="90">
                  <c:v>-3.4999999999999899E-2</c:v>
                </c:pt>
                <c:pt idx="91">
                  <c:v>-3.3999999999999898E-2</c:v>
                </c:pt>
                <c:pt idx="92">
                  <c:v>-3.2999999999999897E-2</c:v>
                </c:pt>
                <c:pt idx="93">
                  <c:v>-3.1999999999999897E-2</c:v>
                </c:pt>
                <c:pt idx="94">
                  <c:v>-3.0999999999999899E-2</c:v>
                </c:pt>
                <c:pt idx="95">
                  <c:v>-2.9999999999999898E-2</c:v>
                </c:pt>
                <c:pt idx="96">
                  <c:v>-2.8999999999999901E-2</c:v>
                </c:pt>
                <c:pt idx="97">
                  <c:v>-2.79999999999999E-2</c:v>
                </c:pt>
                <c:pt idx="98">
                  <c:v>-2.6999999999999899E-2</c:v>
                </c:pt>
                <c:pt idx="99">
                  <c:v>-2.5999999999999902E-2</c:v>
                </c:pt>
                <c:pt idx="100">
                  <c:v>-2.5000000000000001E-2</c:v>
                </c:pt>
                <c:pt idx="101">
                  <c:v>-2.4E-2</c:v>
                </c:pt>
                <c:pt idx="102">
                  <c:v>-2.3E-2</c:v>
                </c:pt>
                <c:pt idx="103">
                  <c:v>-2.1999999999999999E-2</c:v>
                </c:pt>
                <c:pt idx="104">
                  <c:v>-2.1000000000000001E-2</c:v>
                </c:pt>
                <c:pt idx="105">
                  <c:v>-0.02</c:v>
                </c:pt>
                <c:pt idx="106">
                  <c:v>-1.9E-2</c:v>
                </c:pt>
                <c:pt idx="107">
                  <c:v>-1.7999999999999999E-2</c:v>
                </c:pt>
                <c:pt idx="108">
                  <c:v>-1.7000000000000001E-2</c:v>
                </c:pt>
                <c:pt idx="109">
                  <c:v>-1.6E-2</c:v>
                </c:pt>
                <c:pt idx="110">
                  <c:v>-1.4999999999999999E-2</c:v>
                </c:pt>
                <c:pt idx="111">
                  <c:v>-1.4E-2</c:v>
                </c:pt>
                <c:pt idx="112">
                  <c:v>-1.2999999999999999E-2</c:v>
                </c:pt>
                <c:pt idx="113">
                  <c:v>-1.2E-2</c:v>
                </c:pt>
                <c:pt idx="114">
                  <c:v>-1.0999999999999999E-2</c:v>
                </c:pt>
                <c:pt idx="115">
                  <c:v>-0.01</c:v>
                </c:pt>
                <c:pt idx="116">
                  <c:v>-8.9999999999999906E-3</c:v>
                </c:pt>
                <c:pt idx="117">
                  <c:v>-7.9999999999999898E-3</c:v>
                </c:pt>
                <c:pt idx="118">
                  <c:v>-7.0000000000000097E-3</c:v>
                </c:pt>
                <c:pt idx="119">
                  <c:v>-6.0000000000000097E-3</c:v>
                </c:pt>
                <c:pt idx="120">
                  <c:v>-5.0000000000000001E-3</c:v>
                </c:pt>
                <c:pt idx="121">
                  <c:v>-4.0000000000000001E-3</c:v>
                </c:pt>
                <c:pt idx="122">
                  <c:v>-3.0000000000000001E-3</c:v>
                </c:pt>
                <c:pt idx="123">
                  <c:v>-2E-3</c:v>
                </c:pt>
                <c:pt idx="124">
                  <c:v>-1E-3</c:v>
                </c:pt>
                <c:pt idx="125">
                  <c:v>0</c:v>
                </c:pt>
                <c:pt idx="126">
                  <c:v>1E-3</c:v>
                </c:pt>
                <c:pt idx="127">
                  <c:v>2E-3</c:v>
                </c:pt>
                <c:pt idx="128">
                  <c:v>3.0000000000000001E-3</c:v>
                </c:pt>
                <c:pt idx="129">
                  <c:v>4.0000000000000001E-3</c:v>
                </c:pt>
                <c:pt idx="130">
                  <c:v>5.0000000000000001E-3</c:v>
                </c:pt>
                <c:pt idx="131">
                  <c:v>6.0000000000000097E-3</c:v>
                </c:pt>
                <c:pt idx="132">
                  <c:v>7.0000000000000097E-3</c:v>
                </c:pt>
                <c:pt idx="133">
                  <c:v>8.0000000000000106E-3</c:v>
                </c:pt>
                <c:pt idx="134">
                  <c:v>9.0000000000000097E-3</c:v>
                </c:pt>
                <c:pt idx="135">
                  <c:v>0.01</c:v>
                </c:pt>
                <c:pt idx="136">
                  <c:v>1.0999999999999999E-2</c:v>
                </c:pt>
                <c:pt idx="137">
                  <c:v>1.2E-2</c:v>
                </c:pt>
                <c:pt idx="138">
                  <c:v>1.2999999999999999E-2</c:v>
                </c:pt>
                <c:pt idx="139">
                  <c:v>1.4E-2</c:v>
                </c:pt>
                <c:pt idx="140">
                  <c:v>1.4999999999999999E-2</c:v>
                </c:pt>
                <c:pt idx="141">
                  <c:v>1.6E-2</c:v>
                </c:pt>
                <c:pt idx="142">
                  <c:v>1.7000000000000001E-2</c:v>
                </c:pt>
                <c:pt idx="143">
                  <c:v>1.7999999999999999E-2</c:v>
                </c:pt>
                <c:pt idx="144">
                  <c:v>1.9E-2</c:v>
                </c:pt>
                <c:pt idx="145">
                  <c:v>0.02</c:v>
                </c:pt>
                <c:pt idx="146">
                  <c:v>2.1000000000000001E-2</c:v>
                </c:pt>
                <c:pt idx="147">
                  <c:v>2.1999999999999999E-2</c:v>
                </c:pt>
                <c:pt idx="148">
                  <c:v>2.3E-2</c:v>
                </c:pt>
                <c:pt idx="149">
                  <c:v>2.4E-2</c:v>
                </c:pt>
                <c:pt idx="150">
                  <c:v>2.5000000000000001E-2</c:v>
                </c:pt>
                <c:pt idx="151">
                  <c:v>2.5999999999999999E-2</c:v>
                </c:pt>
                <c:pt idx="152">
                  <c:v>2.7E-2</c:v>
                </c:pt>
                <c:pt idx="153">
                  <c:v>2.8000000000000001E-2</c:v>
                </c:pt>
                <c:pt idx="154">
                  <c:v>2.9000000000000001E-2</c:v>
                </c:pt>
                <c:pt idx="155">
                  <c:v>0.03</c:v>
                </c:pt>
                <c:pt idx="156">
                  <c:v>3.1E-2</c:v>
                </c:pt>
                <c:pt idx="157">
                  <c:v>3.2000000000000001E-2</c:v>
                </c:pt>
                <c:pt idx="158">
                  <c:v>3.3000000000000002E-2</c:v>
                </c:pt>
                <c:pt idx="159">
                  <c:v>3.4000000000000002E-2</c:v>
                </c:pt>
                <c:pt idx="160">
                  <c:v>3.5000000000000003E-2</c:v>
                </c:pt>
                <c:pt idx="161">
                  <c:v>3.5999999999999997E-2</c:v>
                </c:pt>
                <c:pt idx="162">
                  <c:v>3.6999999999999998E-2</c:v>
                </c:pt>
                <c:pt idx="163">
                  <c:v>3.7999999999999999E-2</c:v>
                </c:pt>
                <c:pt idx="164">
                  <c:v>3.9E-2</c:v>
                </c:pt>
                <c:pt idx="165">
                  <c:v>0.04</c:v>
                </c:pt>
                <c:pt idx="166">
                  <c:v>4.1000000000000002E-2</c:v>
                </c:pt>
                <c:pt idx="167">
                  <c:v>4.2000000000000003E-2</c:v>
                </c:pt>
                <c:pt idx="168">
                  <c:v>4.2999999999999997E-2</c:v>
                </c:pt>
                <c:pt idx="169">
                  <c:v>4.3999999999999997E-2</c:v>
                </c:pt>
                <c:pt idx="170">
                  <c:v>4.4999999999999998E-2</c:v>
                </c:pt>
                <c:pt idx="171">
                  <c:v>4.5999999999999999E-2</c:v>
                </c:pt>
                <c:pt idx="172">
                  <c:v>4.7E-2</c:v>
                </c:pt>
                <c:pt idx="173">
                  <c:v>4.8000000000000001E-2</c:v>
                </c:pt>
                <c:pt idx="174">
                  <c:v>4.9000000000000002E-2</c:v>
                </c:pt>
                <c:pt idx="175">
                  <c:v>0.05</c:v>
                </c:pt>
                <c:pt idx="176">
                  <c:v>5.0999999999999997E-2</c:v>
                </c:pt>
                <c:pt idx="177">
                  <c:v>5.1999999999999998E-2</c:v>
                </c:pt>
                <c:pt idx="178">
                  <c:v>5.2999999999999999E-2</c:v>
                </c:pt>
                <c:pt idx="179">
                  <c:v>5.3999999999999999E-2</c:v>
                </c:pt>
                <c:pt idx="180">
                  <c:v>5.5E-2</c:v>
                </c:pt>
                <c:pt idx="181">
                  <c:v>5.6000000000000001E-2</c:v>
                </c:pt>
                <c:pt idx="182">
                  <c:v>5.7000000000000002E-2</c:v>
                </c:pt>
                <c:pt idx="183">
                  <c:v>5.8000000000000003E-2</c:v>
                </c:pt>
                <c:pt idx="184">
                  <c:v>5.8999999999999997E-2</c:v>
                </c:pt>
                <c:pt idx="185">
                  <c:v>0.06</c:v>
                </c:pt>
                <c:pt idx="186">
                  <c:v>6.0999999999999999E-2</c:v>
                </c:pt>
                <c:pt idx="187">
                  <c:v>6.2E-2</c:v>
                </c:pt>
                <c:pt idx="188">
                  <c:v>6.3E-2</c:v>
                </c:pt>
                <c:pt idx="189">
                  <c:v>6.4000000000000001E-2</c:v>
                </c:pt>
                <c:pt idx="190">
                  <c:v>6.5000000000000002E-2</c:v>
                </c:pt>
                <c:pt idx="191">
                  <c:v>6.6000000000000003E-2</c:v>
                </c:pt>
                <c:pt idx="192">
                  <c:v>6.7000000000000004E-2</c:v>
                </c:pt>
                <c:pt idx="193">
                  <c:v>6.8000000000000005E-2</c:v>
                </c:pt>
                <c:pt idx="194">
                  <c:v>6.9000000000000006E-2</c:v>
                </c:pt>
                <c:pt idx="195">
                  <c:v>7.0000000000000007E-2</c:v>
                </c:pt>
                <c:pt idx="196">
                  <c:v>7.0999999999999994E-2</c:v>
                </c:pt>
                <c:pt idx="197">
                  <c:v>7.1999999999999995E-2</c:v>
                </c:pt>
                <c:pt idx="198">
                  <c:v>7.2999999999999995E-2</c:v>
                </c:pt>
                <c:pt idx="199">
                  <c:v>7.3999999999999996E-2</c:v>
                </c:pt>
                <c:pt idx="200">
                  <c:v>7.4999999999999997E-2</c:v>
                </c:pt>
                <c:pt idx="201">
                  <c:v>7.5999999999999998E-2</c:v>
                </c:pt>
                <c:pt idx="202">
                  <c:v>7.6999999999999999E-2</c:v>
                </c:pt>
                <c:pt idx="203">
                  <c:v>7.8E-2</c:v>
                </c:pt>
                <c:pt idx="204">
                  <c:v>7.9000000000000001E-2</c:v>
                </c:pt>
                <c:pt idx="205">
                  <c:v>0.08</c:v>
                </c:pt>
                <c:pt idx="206">
                  <c:v>8.1000000000000003E-2</c:v>
                </c:pt>
                <c:pt idx="207">
                  <c:v>8.2000000000000003E-2</c:v>
                </c:pt>
                <c:pt idx="208">
                  <c:v>8.3000000000000004E-2</c:v>
                </c:pt>
                <c:pt idx="209">
                  <c:v>8.4000000000000005E-2</c:v>
                </c:pt>
                <c:pt idx="210">
                  <c:v>8.5000000000000006E-2</c:v>
                </c:pt>
                <c:pt idx="211">
                  <c:v>8.5999999999999993E-2</c:v>
                </c:pt>
                <c:pt idx="212">
                  <c:v>8.6999999999999994E-2</c:v>
                </c:pt>
                <c:pt idx="213">
                  <c:v>8.7999999999999995E-2</c:v>
                </c:pt>
                <c:pt idx="214">
                  <c:v>8.8999999999999996E-2</c:v>
                </c:pt>
                <c:pt idx="215">
                  <c:v>0.09</c:v>
                </c:pt>
                <c:pt idx="216">
                  <c:v>9.0999999999999998E-2</c:v>
                </c:pt>
                <c:pt idx="217">
                  <c:v>9.1999999999999998E-2</c:v>
                </c:pt>
                <c:pt idx="218">
                  <c:v>9.2999999999999999E-2</c:v>
                </c:pt>
                <c:pt idx="219">
                  <c:v>9.4E-2</c:v>
                </c:pt>
                <c:pt idx="220">
                  <c:v>9.5000000000000001E-2</c:v>
                </c:pt>
                <c:pt idx="221">
                  <c:v>9.6000000000000002E-2</c:v>
                </c:pt>
                <c:pt idx="222">
                  <c:v>9.7000000000000003E-2</c:v>
                </c:pt>
                <c:pt idx="223">
                  <c:v>9.8000000000000004E-2</c:v>
                </c:pt>
                <c:pt idx="224">
                  <c:v>9.9000000000000005E-2</c:v>
                </c:pt>
                <c:pt idx="225">
                  <c:v>0.1</c:v>
                </c:pt>
                <c:pt idx="226">
                  <c:v>0.10100000000000001</c:v>
                </c:pt>
                <c:pt idx="227">
                  <c:v>0.10199999999999999</c:v>
                </c:pt>
                <c:pt idx="228">
                  <c:v>0.10299999999999999</c:v>
                </c:pt>
                <c:pt idx="229">
                  <c:v>0.104</c:v>
                </c:pt>
                <c:pt idx="230">
                  <c:v>0.105</c:v>
                </c:pt>
                <c:pt idx="231">
                  <c:v>0.106</c:v>
                </c:pt>
                <c:pt idx="232">
                  <c:v>0.107</c:v>
                </c:pt>
                <c:pt idx="233">
                  <c:v>0.108</c:v>
                </c:pt>
                <c:pt idx="234">
                  <c:v>0.109</c:v>
                </c:pt>
                <c:pt idx="235">
                  <c:v>0.11</c:v>
                </c:pt>
                <c:pt idx="236">
                  <c:v>0.111</c:v>
                </c:pt>
                <c:pt idx="237">
                  <c:v>0.112</c:v>
                </c:pt>
                <c:pt idx="238">
                  <c:v>0.113</c:v>
                </c:pt>
                <c:pt idx="239">
                  <c:v>0.114</c:v>
                </c:pt>
                <c:pt idx="240">
                  <c:v>0.115</c:v>
                </c:pt>
                <c:pt idx="241">
                  <c:v>0.11600000000000001</c:v>
                </c:pt>
                <c:pt idx="242">
                  <c:v>0.11700000000000001</c:v>
                </c:pt>
                <c:pt idx="243">
                  <c:v>0.11799999999999999</c:v>
                </c:pt>
                <c:pt idx="244">
                  <c:v>0.11899999999999999</c:v>
                </c:pt>
                <c:pt idx="245">
                  <c:v>0.12</c:v>
                </c:pt>
                <c:pt idx="246">
                  <c:v>0.121</c:v>
                </c:pt>
                <c:pt idx="247">
                  <c:v>0.122</c:v>
                </c:pt>
                <c:pt idx="248">
                  <c:v>0.123</c:v>
                </c:pt>
                <c:pt idx="249">
                  <c:v>0.124</c:v>
                </c:pt>
                <c:pt idx="250">
                  <c:v>0.125</c:v>
                </c:pt>
              </c:numCache>
            </c:numRef>
          </c:cat>
          <c:val>
            <c:numRef>
              <c:f>'Q.3 Normal Stress'!$BM$7:$BM$257</c:f>
              <c:numCache>
                <c:formatCode>0.000000</c:formatCode>
                <c:ptCount val="251"/>
                <c:pt idx="0">
                  <c:v>0</c:v>
                </c:pt>
                <c:pt idx="1">
                  <c:v>-1.1944996225815437E-2</c:v>
                </c:pt>
                <c:pt idx="2">
                  <c:v>-2.3794048706845206E-2</c:v>
                </c:pt>
                <c:pt idx="3">
                  <c:v>-3.5547157443089311E-2</c:v>
                </c:pt>
                <c:pt idx="4">
                  <c:v>-4.7204322434547752E-2</c:v>
                </c:pt>
                <c:pt idx="5">
                  <c:v>-5.8765543681220514E-2</c:v>
                </c:pt>
                <c:pt idx="6">
                  <c:v>-7.0230821183107625E-2</c:v>
                </c:pt>
                <c:pt idx="7">
                  <c:v>-8.1600154940209044E-2</c:v>
                </c:pt>
                <c:pt idx="8">
                  <c:v>-9.2873544952524686E-2</c:v>
                </c:pt>
                <c:pt idx="9">
                  <c:v>-0.10405099122005478</c:v>
                </c:pt>
                <c:pt idx="10">
                  <c:v>-0.11513249374279923</c:v>
                </c:pt>
                <c:pt idx="11">
                  <c:v>-0.12611805252075797</c:v>
                </c:pt>
                <c:pt idx="12">
                  <c:v>-0.1370076675539311</c:v>
                </c:pt>
                <c:pt idx="13">
                  <c:v>-0.14780133884231858</c:v>
                </c:pt>
                <c:pt idx="14">
                  <c:v>-0.15849906638592032</c:v>
                </c:pt>
                <c:pt idx="15">
                  <c:v>-0.16910085018473645</c:v>
                </c:pt>
                <c:pt idx="16">
                  <c:v>-0.17960669023876688</c:v>
                </c:pt>
                <c:pt idx="17">
                  <c:v>-0.19001658654801162</c:v>
                </c:pt>
                <c:pt idx="18">
                  <c:v>-0.20033053911247078</c:v>
                </c:pt>
                <c:pt idx="19">
                  <c:v>-0.2105485479321442</c:v>
                </c:pt>
                <c:pt idx="20">
                  <c:v>-0.220670613007032</c:v>
                </c:pt>
                <c:pt idx="21">
                  <c:v>-0.56170265384768214</c:v>
                </c:pt>
                <c:pt idx="22">
                  <c:v>-0.57163283143299848</c:v>
                </c:pt>
                <c:pt idx="23">
                  <c:v>-0.58146706527352943</c:v>
                </c:pt>
                <c:pt idx="24">
                  <c:v>-0.59120535536927432</c:v>
                </c:pt>
                <c:pt idx="25">
                  <c:v>-0.60084770172023383</c:v>
                </c:pt>
                <c:pt idx="26">
                  <c:v>-0.61039410432640762</c:v>
                </c:pt>
                <c:pt idx="27">
                  <c:v>-0.61984456318779557</c:v>
                </c:pt>
                <c:pt idx="28">
                  <c:v>-0.62919907830439814</c:v>
                </c:pt>
                <c:pt idx="29">
                  <c:v>-0.63845764967621488</c:v>
                </c:pt>
                <c:pt idx="30">
                  <c:v>-0.64762027730324601</c:v>
                </c:pt>
                <c:pt idx="31">
                  <c:v>-0.65668696118549152</c:v>
                </c:pt>
                <c:pt idx="32">
                  <c:v>-0.66565770132295121</c:v>
                </c:pt>
                <c:pt idx="33">
                  <c:v>-0.6745324977156254</c:v>
                </c:pt>
                <c:pt idx="34">
                  <c:v>-0.68331135036351376</c:v>
                </c:pt>
                <c:pt idx="35">
                  <c:v>-0.69199425926661651</c:v>
                </c:pt>
                <c:pt idx="36">
                  <c:v>-0.70058122442493354</c:v>
                </c:pt>
                <c:pt idx="37">
                  <c:v>-0.70907224583846507</c:v>
                </c:pt>
                <c:pt idx="38">
                  <c:v>-0.7174673235072111</c:v>
                </c:pt>
                <c:pt idx="39">
                  <c:v>-0.72576645743117107</c:v>
                </c:pt>
                <c:pt idx="40">
                  <c:v>-0.73396964761034555</c:v>
                </c:pt>
                <c:pt idx="41">
                  <c:v>-0.7420768940447342</c:v>
                </c:pt>
                <c:pt idx="42">
                  <c:v>-0.75008819673433735</c:v>
                </c:pt>
                <c:pt idx="43">
                  <c:v>-0.75800355567915467</c:v>
                </c:pt>
                <c:pt idx="44">
                  <c:v>-0.7658229708791866</c:v>
                </c:pt>
                <c:pt idx="45">
                  <c:v>-0.7735464423344327</c:v>
                </c:pt>
                <c:pt idx="46">
                  <c:v>-0.78117397004489308</c:v>
                </c:pt>
                <c:pt idx="47">
                  <c:v>-0.78870555401056786</c:v>
                </c:pt>
                <c:pt idx="48">
                  <c:v>-0.79614119423145713</c:v>
                </c:pt>
                <c:pt idx="49">
                  <c:v>-0.80348089070756057</c:v>
                </c:pt>
                <c:pt idx="50">
                  <c:v>-0.8107246434388784</c:v>
                </c:pt>
                <c:pt idx="51">
                  <c:v>-0.81787245242541062</c:v>
                </c:pt>
                <c:pt idx="52">
                  <c:v>-0.8249243176671569</c:v>
                </c:pt>
                <c:pt idx="53">
                  <c:v>-0.83188023916411769</c:v>
                </c:pt>
                <c:pt idx="54">
                  <c:v>-0.83874021691629286</c:v>
                </c:pt>
                <c:pt idx="55">
                  <c:v>-0.84550425092368209</c:v>
                </c:pt>
                <c:pt idx="56">
                  <c:v>-0.85217234118628615</c:v>
                </c:pt>
                <c:pt idx="57">
                  <c:v>-0.85874448770410416</c:v>
                </c:pt>
                <c:pt idx="58">
                  <c:v>-0.86522069047713668</c:v>
                </c:pt>
                <c:pt idx="59">
                  <c:v>-0.87160094950538347</c:v>
                </c:pt>
                <c:pt idx="60">
                  <c:v>-0.87788526478884454</c:v>
                </c:pt>
                <c:pt idx="61">
                  <c:v>-0.88407363632752001</c:v>
                </c:pt>
                <c:pt idx="62">
                  <c:v>-0.89016606412140986</c:v>
                </c:pt>
                <c:pt idx="63">
                  <c:v>-0.89616254817051388</c:v>
                </c:pt>
                <c:pt idx="64">
                  <c:v>-0.90206308847483241</c:v>
                </c:pt>
                <c:pt idx="65">
                  <c:v>-0.90786768503436532</c:v>
                </c:pt>
                <c:pt idx="66">
                  <c:v>-0.9135763378491123</c:v>
                </c:pt>
                <c:pt idx="67">
                  <c:v>-0.91918904691907377</c:v>
                </c:pt>
                <c:pt idx="68">
                  <c:v>-0.92470581224424964</c:v>
                </c:pt>
                <c:pt idx="69">
                  <c:v>-0.93012663382463967</c:v>
                </c:pt>
                <c:pt idx="70">
                  <c:v>-0.93545151166024432</c:v>
                </c:pt>
                <c:pt idx="71">
                  <c:v>-0.94068044575106302</c:v>
                </c:pt>
                <c:pt idx="72">
                  <c:v>-0.94581343609709623</c:v>
                </c:pt>
                <c:pt idx="73">
                  <c:v>-0.95085048269834371</c:v>
                </c:pt>
                <c:pt idx="74">
                  <c:v>-0.95579158555480548</c:v>
                </c:pt>
                <c:pt idx="75">
                  <c:v>-0.96063674466648152</c:v>
                </c:pt>
                <c:pt idx="76">
                  <c:v>-0.96538596003337207</c:v>
                </c:pt>
                <c:pt idx="77">
                  <c:v>-0.97003923165547712</c:v>
                </c:pt>
                <c:pt idx="78">
                  <c:v>-0.97459655953279645</c:v>
                </c:pt>
                <c:pt idx="79">
                  <c:v>-0.97905794366532994</c:v>
                </c:pt>
                <c:pt idx="80">
                  <c:v>-0.98342338405307783</c:v>
                </c:pt>
                <c:pt idx="81">
                  <c:v>-0.98769288069603989</c:v>
                </c:pt>
                <c:pt idx="82">
                  <c:v>-0.99186643359421633</c:v>
                </c:pt>
                <c:pt idx="83">
                  <c:v>-0.99594404274760717</c:v>
                </c:pt>
                <c:pt idx="84">
                  <c:v>-0.9999257081562124</c:v>
                </c:pt>
                <c:pt idx="85">
                  <c:v>-1.0038114298200318</c:v>
                </c:pt>
                <c:pt idx="86">
                  <c:v>-1.0076012077390655</c:v>
                </c:pt>
                <c:pt idx="87">
                  <c:v>-1.0112950419133135</c:v>
                </c:pt>
                <c:pt idx="88">
                  <c:v>-1.014892932342776</c:v>
                </c:pt>
                <c:pt idx="89">
                  <c:v>-1.0183948790274528</c:v>
                </c:pt>
                <c:pt idx="90">
                  <c:v>-1.0218008819673439</c:v>
                </c:pt>
                <c:pt idx="91">
                  <c:v>-1.0251109411624495</c:v>
                </c:pt>
                <c:pt idx="92">
                  <c:v>-1.0283250566127693</c:v>
                </c:pt>
                <c:pt idx="93">
                  <c:v>-1.0314432283183035</c:v>
                </c:pt>
                <c:pt idx="94">
                  <c:v>-1.0344654562790518</c:v>
                </c:pt>
                <c:pt idx="95">
                  <c:v>-1.0373917404950148</c:v>
                </c:pt>
                <c:pt idx="96">
                  <c:v>-1.0402220809661917</c:v>
                </c:pt>
                <c:pt idx="97">
                  <c:v>-1.0429564776925833</c:v>
                </c:pt>
                <c:pt idx="98">
                  <c:v>-1.045594930674189</c:v>
                </c:pt>
                <c:pt idx="99">
                  <c:v>-1.0481374399110093</c:v>
                </c:pt>
                <c:pt idx="100">
                  <c:v>-1.0505840054030438</c:v>
                </c:pt>
                <c:pt idx="101">
                  <c:v>-1.0529346271502928</c:v>
                </c:pt>
                <c:pt idx="102">
                  <c:v>-1.0551893051527557</c:v>
                </c:pt>
                <c:pt idx="103">
                  <c:v>-1.0573480394104331</c:v>
                </c:pt>
                <c:pt idx="104">
                  <c:v>-1.0594108299233249</c:v>
                </c:pt>
                <c:pt idx="105">
                  <c:v>-1.0613776766914311</c:v>
                </c:pt>
                <c:pt idx="106">
                  <c:v>-1.0632485797147515</c:v>
                </c:pt>
                <c:pt idx="107">
                  <c:v>-1.0650235389932865</c:v>
                </c:pt>
                <c:pt idx="108">
                  <c:v>-1.0667025545270354</c:v>
                </c:pt>
                <c:pt idx="109">
                  <c:v>-1.068285626315999</c:v>
                </c:pt>
                <c:pt idx="110">
                  <c:v>-1.0697727543601769</c:v>
                </c:pt>
                <c:pt idx="111">
                  <c:v>-1.071163938659569</c:v>
                </c:pt>
                <c:pt idx="112">
                  <c:v>-1.0724591792141753</c:v>
                </c:pt>
                <c:pt idx="113">
                  <c:v>-1.0736584760239964</c:v>
                </c:pt>
                <c:pt idx="114">
                  <c:v>-1.0747618290890315</c:v>
                </c:pt>
                <c:pt idx="115">
                  <c:v>-1.075769238409281</c:v>
                </c:pt>
                <c:pt idx="116">
                  <c:v>-1.0766807039847448</c:v>
                </c:pt>
                <c:pt idx="117">
                  <c:v>-1.0774962258154228</c:v>
                </c:pt>
                <c:pt idx="118">
                  <c:v>-1.0782158039013154</c:v>
                </c:pt>
                <c:pt idx="119">
                  <c:v>-1.078839438242422</c:v>
                </c:pt>
                <c:pt idx="120">
                  <c:v>-1.0793671288387434</c:v>
                </c:pt>
                <c:pt idx="121">
                  <c:v>-1.0797988756902788</c:v>
                </c:pt>
                <c:pt idx="122">
                  <c:v>-1.0801346787970287</c:v>
                </c:pt>
                <c:pt idx="123">
                  <c:v>-1.0803745381589929</c:v>
                </c:pt>
                <c:pt idx="124">
                  <c:v>-1.0805184537761712</c:v>
                </c:pt>
                <c:pt idx="125">
                  <c:v>-1.0805664256485641</c:v>
                </c:pt>
                <c:pt idx="126">
                  <c:v>-1.0805184537761712</c:v>
                </c:pt>
                <c:pt idx="127">
                  <c:v>-1.0803745381589929</c:v>
                </c:pt>
                <c:pt idx="128">
                  <c:v>-1.0801346787970287</c:v>
                </c:pt>
                <c:pt idx="129">
                  <c:v>-1.0797988756902788</c:v>
                </c:pt>
                <c:pt idx="130">
                  <c:v>-1.0793671288387434</c:v>
                </c:pt>
                <c:pt idx="131">
                  <c:v>-1.0788394382424225</c:v>
                </c:pt>
                <c:pt idx="132">
                  <c:v>-1.0782158039013152</c:v>
                </c:pt>
                <c:pt idx="133">
                  <c:v>-1.0774962258154228</c:v>
                </c:pt>
                <c:pt idx="134">
                  <c:v>-1.0766807039847446</c:v>
                </c:pt>
                <c:pt idx="135">
                  <c:v>-1.0757692384092807</c:v>
                </c:pt>
                <c:pt idx="136">
                  <c:v>-1.0747618290890313</c:v>
                </c:pt>
                <c:pt idx="137">
                  <c:v>-1.0736584760239962</c:v>
                </c:pt>
                <c:pt idx="138">
                  <c:v>-1.0724591792141753</c:v>
                </c:pt>
                <c:pt idx="139">
                  <c:v>-1.071163938659569</c:v>
                </c:pt>
                <c:pt idx="140">
                  <c:v>-1.0697727543601767</c:v>
                </c:pt>
                <c:pt idx="141">
                  <c:v>-1.0682856263159988</c:v>
                </c:pt>
                <c:pt idx="142">
                  <c:v>-1.0667025545270354</c:v>
                </c:pt>
                <c:pt idx="143">
                  <c:v>-1.0650235389932865</c:v>
                </c:pt>
                <c:pt idx="144">
                  <c:v>-1.0632485797147513</c:v>
                </c:pt>
                <c:pt idx="145">
                  <c:v>-1.0613776766914309</c:v>
                </c:pt>
                <c:pt idx="146">
                  <c:v>-1.0594108299233247</c:v>
                </c:pt>
                <c:pt idx="147">
                  <c:v>-1.0573480394104331</c:v>
                </c:pt>
                <c:pt idx="148">
                  <c:v>-1.0551893051527554</c:v>
                </c:pt>
                <c:pt idx="149">
                  <c:v>-1.0529346271502924</c:v>
                </c:pt>
                <c:pt idx="150">
                  <c:v>-1.0505840054030435</c:v>
                </c:pt>
                <c:pt idx="151">
                  <c:v>-1.0481374399110088</c:v>
                </c:pt>
                <c:pt idx="152">
                  <c:v>-1.0455949306741887</c:v>
                </c:pt>
                <c:pt idx="153">
                  <c:v>-1.042956477692583</c:v>
                </c:pt>
                <c:pt idx="154">
                  <c:v>-1.0402220809661917</c:v>
                </c:pt>
                <c:pt idx="155">
                  <c:v>-1.0373917404950144</c:v>
                </c:pt>
                <c:pt idx="156">
                  <c:v>-1.0344654562790516</c:v>
                </c:pt>
                <c:pt idx="157">
                  <c:v>-1.031443228318303</c:v>
                </c:pt>
                <c:pt idx="158">
                  <c:v>-1.0283250566127691</c:v>
                </c:pt>
                <c:pt idx="159">
                  <c:v>-1.0251109411624491</c:v>
                </c:pt>
                <c:pt idx="160">
                  <c:v>-1.0218008819673436</c:v>
                </c:pt>
                <c:pt idx="161">
                  <c:v>-1.0183948790274526</c:v>
                </c:pt>
                <c:pt idx="162">
                  <c:v>-1.0148929323427758</c:v>
                </c:pt>
                <c:pt idx="163">
                  <c:v>-1.0112950419133133</c:v>
                </c:pt>
                <c:pt idx="164">
                  <c:v>-1.0076012077390653</c:v>
                </c:pt>
                <c:pt idx="165">
                  <c:v>-1.0038114298200316</c:v>
                </c:pt>
                <c:pt idx="166">
                  <c:v>-0.99992570815621185</c:v>
                </c:pt>
                <c:pt idx="167">
                  <c:v>-0.99594404274760673</c:v>
                </c:pt>
                <c:pt idx="168">
                  <c:v>-0.99186643359421578</c:v>
                </c:pt>
                <c:pt idx="169">
                  <c:v>-0.98769288069603955</c:v>
                </c:pt>
                <c:pt idx="170">
                  <c:v>-0.98342338405307717</c:v>
                </c:pt>
                <c:pt idx="171">
                  <c:v>-0.97905794366532961</c:v>
                </c:pt>
                <c:pt idx="172">
                  <c:v>-0.974596559532796</c:v>
                </c:pt>
                <c:pt idx="173">
                  <c:v>-0.9700392316554769</c:v>
                </c:pt>
                <c:pt idx="174">
                  <c:v>-0.96538596003337207</c:v>
                </c:pt>
                <c:pt idx="175">
                  <c:v>-0.96063674466648152</c:v>
                </c:pt>
                <c:pt idx="176">
                  <c:v>-0.95579158555480548</c:v>
                </c:pt>
                <c:pt idx="177">
                  <c:v>-0.95085048269834371</c:v>
                </c:pt>
                <c:pt idx="178">
                  <c:v>-0.94581343609709623</c:v>
                </c:pt>
                <c:pt idx="179">
                  <c:v>-0.94068044575106302</c:v>
                </c:pt>
                <c:pt idx="180">
                  <c:v>-0.93545151166024432</c:v>
                </c:pt>
                <c:pt idx="181">
                  <c:v>-0.93012663382463967</c:v>
                </c:pt>
                <c:pt idx="182">
                  <c:v>-0.92470581224424964</c:v>
                </c:pt>
                <c:pt idx="183">
                  <c:v>-0.91918904691907377</c:v>
                </c:pt>
                <c:pt idx="184">
                  <c:v>-0.9135763378491123</c:v>
                </c:pt>
                <c:pt idx="185">
                  <c:v>-0.90786768503436532</c:v>
                </c:pt>
                <c:pt idx="186">
                  <c:v>-0.90206308847483241</c:v>
                </c:pt>
                <c:pt idx="187">
                  <c:v>-0.89616254817051388</c:v>
                </c:pt>
                <c:pt idx="188">
                  <c:v>-0.89016606412140986</c:v>
                </c:pt>
                <c:pt idx="189">
                  <c:v>-0.88407363632752001</c:v>
                </c:pt>
                <c:pt idx="190">
                  <c:v>-0.87788526478884454</c:v>
                </c:pt>
                <c:pt idx="191">
                  <c:v>-0.87160094950538347</c:v>
                </c:pt>
                <c:pt idx="192">
                  <c:v>-0.86522069047713668</c:v>
                </c:pt>
                <c:pt idx="193">
                  <c:v>-0.85874448770410416</c:v>
                </c:pt>
                <c:pt idx="194">
                  <c:v>-0.85217234118628615</c:v>
                </c:pt>
                <c:pt idx="195">
                  <c:v>-0.84550425092368209</c:v>
                </c:pt>
                <c:pt idx="196">
                  <c:v>-0.83874021691629286</c:v>
                </c:pt>
                <c:pt idx="197">
                  <c:v>-0.83188023916411769</c:v>
                </c:pt>
                <c:pt idx="198">
                  <c:v>-0.8249243176671569</c:v>
                </c:pt>
                <c:pt idx="199">
                  <c:v>-0.81787245242541062</c:v>
                </c:pt>
                <c:pt idx="200">
                  <c:v>-0.8107246434388784</c:v>
                </c:pt>
                <c:pt idx="201">
                  <c:v>-0.80348089070756057</c:v>
                </c:pt>
                <c:pt idx="202">
                  <c:v>-0.79614119423145713</c:v>
                </c:pt>
                <c:pt idx="203">
                  <c:v>-0.78870555401056786</c:v>
                </c:pt>
                <c:pt idx="204">
                  <c:v>-0.78117397004489308</c:v>
                </c:pt>
                <c:pt idx="205">
                  <c:v>-0.7735464423344327</c:v>
                </c:pt>
                <c:pt idx="206">
                  <c:v>-0.7658229708791866</c:v>
                </c:pt>
                <c:pt idx="207">
                  <c:v>-0.75800355567915467</c:v>
                </c:pt>
                <c:pt idx="208">
                  <c:v>-0.75008819673433735</c:v>
                </c:pt>
                <c:pt idx="209">
                  <c:v>-0.7420768940447342</c:v>
                </c:pt>
                <c:pt idx="210">
                  <c:v>-0.73396964761034555</c:v>
                </c:pt>
                <c:pt idx="211">
                  <c:v>-0.72576645743117107</c:v>
                </c:pt>
                <c:pt idx="212">
                  <c:v>-0.7174673235072111</c:v>
                </c:pt>
                <c:pt idx="213">
                  <c:v>-0.70907224583846507</c:v>
                </c:pt>
                <c:pt idx="214">
                  <c:v>-0.70058122442493354</c:v>
                </c:pt>
                <c:pt idx="215">
                  <c:v>-0.69199425926661651</c:v>
                </c:pt>
                <c:pt idx="216">
                  <c:v>-0.68331135036351376</c:v>
                </c:pt>
                <c:pt idx="217">
                  <c:v>-0.6745324977156254</c:v>
                </c:pt>
                <c:pt idx="218">
                  <c:v>-0.66565770132295121</c:v>
                </c:pt>
                <c:pt idx="219">
                  <c:v>-0.65668696118549152</c:v>
                </c:pt>
                <c:pt idx="220">
                  <c:v>-0.64762027730324601</c:v>
                </c:pt>
                <c:pt idx="221">
                  <c:v>-0.63845764967621488</c:v>
                </c:pt>
                <c:pt idx="222">
                  <c:v>-0.62919907830439814</c:v>
                </c:pt>
                <c:pt idx="223">
                  <c:v>-0.61984456318779557</c:v>
                </c:pt>
                <c:pt idx="224">
                  <c:v>-0.61039410432640762</c:v>
                </c:pt>
                <c:pt idx="225">
                  <c:v>-0.60084770172023383</c:v>
                </c:pt>
                <c:pt idx="226">
                  <c:v>-0.59120535536927432</c:v>
                </c:pt>
                <c:pt idx="227">
                  <c:v>-0.58146706527352943</c:v>
                </c:pt>
                <c:pt idx="228">
                  <c:v>-0.57163283143299848</c:v>
                </c:pt>
                <c:pt idx="229">
                  <c:v>-0.56170265384768214</c:v>
                </c:pt>
                <c:pt idx="230">
                  <c:v>-0.220670613007032</c:v>
                </c:pt>
                <c:pt idx="231">
                  <c:v>-0.2105485479321442</c:v>
                </c:pt>
                <c:pt idx="232">
                  <c:v>-0.20033053911247078</c:v>
                </c:pt>
                <c:pt idx="233">
                  <c:v>-0.19001658654801162</c:v>
                </c:pt>
                <c:pt idx="234">
                  <c:v>-0.17960669023876688</c:v>
                </c:pt>
                <c:pt idx="235">
                  <c:v>-0.16910085018473645</c:v>
                </c:pt>
                <c:pt idx="236">
                  <c:v>-0.15849906638592032</c:v>
                </c:pt>
                <c:pt idx="237">
                  <c:v>-0.14780133884231858</c:v>
                </c:pt>
                <c:pt idx="238">
                  <c:v>-0.1370076675539311</c:v>
                </c:pt>
                <c:pt idx="239">
                  <c:v>-0.12611805252075797</c:v>
                </c:pt>
                <c:pt idx="240">
                  <c:v>-0.11513249374279923</c:v>
                </c:pt>
                <c:pt idx="241">
                  <c:v>-0.10405099122005478</c:v>
                </c:pt>
                <c:pt idx="242">
                  <c:v>-9.2873544952524686E-2</c:v>
                </c:pt>
                <c:pt idx="243">
                  <c:v>-8.1600154940209044E-2</c:v>
                </c:pt>
                <c:pt idx="244">
                  <c:v>-7.0230821183107625E-2</c:v>
                </c:pt>
                <c:pt idx="245">
                  <c:v>-5.8765543681220514E-2</c:v>
                </c:pt>
                <c:pt idx="246">
                  <c:v>-4.7204322434547752E-2</c:v>
                </c:pt>
                <c:pt idx="247">
                  <c:v>-3.5547157443089311E-2</c:v>
                </c:pt>
                <c:pt idx="248">
                  <c:v>-2.3794048706845206E-2</c:v>
                </c:pt>
                <c:pt idx="249">
                  <c:v>-1.1944996225815437E-2</c:v>
                </c:pt>
                <c:pt idx="25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544-41C9-BA65-A4BE3E932B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5182016"/>
        <c:axId val="665179616"/>
      </c:lineChart>
      <c:catAx>
        <c:axId val="66518201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1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3639823732970923"/>
              <c:y val="0.93569271823841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0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79616"/>
        <c:crosses val="autoZero"/>
        <c:auto val="1"/>
        <c:lblAlgn val="ctr"/>
        <c:lblOffset val="100"/>
        <c:tickLblSkip val="10"/>
        <c:noMultiLvlLbl val="0"/>
      </c:catAx>
      <c:valAx>
        <c:axId val="665179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Shear</a:t>
                </a:r>
                <a:r>
                  <a:rPr lang="en-CA" baseline="0"/>
                  <a:t> Stress [MPa]</a:t>
                </a:r>
                <a:endParaRPr lang="en-CA"/>
              </a:p>
            </c:rich>
          </c:tx>
          <c:layout>
            <c:manualLayout>
              <c:xMode val="edge"/>
              <c:yMode val="edge"/>
              <c:x val="3.1721287652152215E-2"/>
              <c:y val="0.4063174252576531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A"/>
            </a:p>
          </c:txPr>
        </c:title>
        <c:numFmt formatCode="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5182016"/>
        <c:crosses val="autoZero"/>
        <c:crossBetween val="between"/>
        <c:majorUnit val="0.1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16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Internal Shear Stress Distribution Caused by Drag at Spar Root</a:t>
            </a:r>
            <a:endParaRPr lang="en-US" sz="16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</a:endParaRPr>
          </a:p>
        </c:rich>
      </c:tx>
      <c:layout>
        <c:manualLayout>
          <c:xMode val="edge"/>
          <c:yMode val="edge"/>
          <c:x val="0.2526326193741546"/>
          <c:y val="2.219567144686543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8670335596400524E-2"/>
          <c:y val="9.0982075049014802E-2"/>
          <c:w val="0.87701498817628554"/>
          <c:h val="0.82789266637220726"/>
        </c:manualLayout>
      </c:layout>
      <c:lineChart>
        <c:grouping val="standard"/>
        <c:varyColors val="0"/>
        <c:ser>
          <c:idx val="0"/>
          <c:order val="0"/>
          <c:tx>
            <c:strRef>
              <c:f>'Q.3 Normal Stress'!$CU$6</c:f>
              <c:strCache>
                <c:ptCount val="1"/>
                <c:pt idx="0">
                  <c:v>τ(y) [MPa]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'Q.3 Normal Stress'!$CT$7:$CT$107</c:f>
              <c:numCache>
                <c:formatCode>0.000</c:formatCode>
                <c:ptCount val="101"/>
                <c:pt idx="0">
                  <c:v>-0.05</c:v>
                </c:pt>
                <c:pt idx="1">
                  <c:v>-4.9000000000000002E-2</c:v>
                </c:pt>
                <c:pt idx="2">
                  <c:v>-4.8000000000000001E-2</c:v>
                </c:pt>
                <c:pt idx="3">
                  <c:v>-4.7E-2</c:v>
                </c:pt>
                <c:pt idx="4">
                  <c:v>-4.5999999999999999E-2</c:v>
                </c:pt>
                <c:pt idx="5">
                  <c:v>-4.4999999999999998E-2</c:v>
                </c:pt>
                <c:pt idx="6">
                  <c:v>-4.3999999999999997E-2</c:v>
                </c:pt>
                <c:pt idx="7">
                  <c:v>-4.2999999999999997E-2</c:v>
                </c:pt>
                <c:pt idx="8">
                  <c:v>-4.2000000000000003E-2</c:v>
                </c:pt>
                <c:pt idx="9">
                  <c:v>-4.1000000000000002E-2</c:v>
                </c:pt>
                <c:pt idx="10">
                  <c:v>-0.04</c:v>
                </c:pt>
                <c:pt idx="11">
                  <c:v>-3.9E-2</c:v>
                </c:pt>
                <c:pt idx="12">
                  <c:v>-3.7999999999999999E-2</c:v>
                </c:pt>
                <c:pt idx="13">
                  <c:v>-3.6999999999999998E-2</c:v>
                </c:pt>
                <c:pt idx="14">
                  <c:v>-3.5999999999999997E-2</c:v>
                </c:pt>
                <c:pt idx="15">
                  <c:v>-3.5000000000000003E-2</c:v>
                </c:pt>
                <c:pt idx="16">
                  <c:v>-3.4000000000000002E-2</c:v>
                </c:pt>
                <c:pt idx="17">
                  <c:v>-3.3000000000000002E-2</c:v>
                </c:pt>
                <c:pt idx="18">
                  <c:v>-3.2000000000000001E-2</c:v>
                </c:pt>
                <c:pt idx="19">
                  <c:v>-3.1E-2</c:v>
                </c:pt>
                <c:pt idx="20">
                  <c:v>-0.03</c:v>
                </c:pt>
                <c:pt idx="21">
                  <c:v>-2.9000000000000001E-2</c:v>
                </c:pt>
                <c:pt idx="22">
                  <c:v>-2.8000000000000001E-2</c:v>
                </c:pt>
                <c:pt idx="23">
                  <c:v>-2.7E-2</c:v>
                </c:pt>
                <c:pt idx="24">
                  <c:v>-2.5999999999999999E-2</c:v>
                </c:pt>
                <c:pt idx="25">
                  <c:v>-2.5000000000000001E-2</c:v>
                </c:pt>
                <c:pt idx="26">
                  <c:v>-2.4E-2</c:v>
                </c:pt>
                <c:pt idx="27">
                  <c:v>-2.3E-2</c:v>
                </c:pt>
                <c:pt idx="28">
                  <c:v>-2.1999999999999999E-2</c:v>
                </c:pt>
                <c:pt idx="29">
                  <c:v>-2.1000000000000001E-2</c:v>
                </c:pt>
                <c:pt idx="30">
                  <c:v>-0.02</c:v>
                </c:pt>
                <c:pt idx="31">
                  <c:v>-1.9E-2</c:v>
                </c:pt>
                <c:pt idx="32">
                  <c:v>-1.7999999999999999E-2</c:v>
                </c:pt>
                <c:pt idx="33">
                  <c:v>-1.7000000000000001E-2</c:v>
                </c:pt>
                <c:pt idx="34">
                  <c:v>-1.6E-2</c:v>
                </c:pt>
                <c:pt idx="35">
                  <c:v>-1.4999999999999999E-2</c:v>
                </c:pt>
                <c:pt idx="36">
                  <c:v>-1.4E-2</c:v>
                </c:pt>
                <c:pt idx="37">
                  <c:v>-1.2999999999999999E-2</c:v>
                </c:pt>
                <c:pt idx="38">
                  <c:v>-1.2E-2</c:v>
                </c:pt>
                <c:pt idx="39">
                  <c:v>-1.0999999999999999E-2</c:v>
                </c:pt>
                <c:pt idx="40">
                  <c:v>-0.01</c:v>
                </c:pt>
                <c:pt idx="41">
                  <c:v>-8.9999999999999993E-3</c:v>
                </c:pt>
                <c:pt idx="42">
                  <c:v>-8.0000000000000002E-3</c:v>
                </c:pt>
                <c:pt idx="43">
                  <c:v>-7.0000000000000097E-3</c:v>
                </c:pt>
                <c:pt idx="44">
                  <c:v>-6.0000000000000097E-3</c:v>
                </c:pt>
                <c:pt idx="45">
                  <c:v>-5.0000000000000001E-3</c:v>
                </c:pt>
                <c:pt idx="46">
                  <c:v>-4.0000000000000001E-3</c:v>
                </c:pt>
                <c:pt idx="47">
                  <c:v>-3.0000000000000001E-3</c:v>
                </c:pt>
                <c:pt idx="48">
                  <c:v>-2E-3</c:v>
                </c:pt>
                <c:pt idx="49">
                  <c:v>-1E-3</c:v>
                </c:pt>
                <c:pt idx="50">
                  <c:v>0</c:v>
                </c:pt>
                <c:pt idx="51">
                  <c:v>9.9999999999999395E-4</c:v>
                </c:pt>
                <c:pt idx="52">
                  <c:v>1.9999999999999901E-3</c:v>
                </c:pt>
                <c:pt idx="53">
                  <c:v>3.0000000000000001E-3</c:v>
                </c:pt>
                <c:pt idx="54">
                  <c:v>4.0000000000000001E-3</c:v>
                </c:pt>
                <c:pt idx="55">
                  <c:v>5.0000000000000001E-3</c:v>
                </c:pt>
                <c:pt idx="56">
                  <c:v>6.0000000000000001E-3</c:v>
                </c:pt>
                <c:pt idx="57">
                  <c:v>7.0000000000000999E-3</c:v>
                </c:pt>
                <c:pt idx="58">
                  <c:v>8.0000000000001008E-3</c:v>
                </c:pt>
                <c:pt idx="59">
                  <c:v>9.0000000000000999E-3</c:v>
                </c:pt>
                <c:pt idx="60">
                  <c:v>1.0000000000000101E-2</c:v>
                </c:pt>
                <c:pt idx="61">
                  <c:v>1.10000000000001E-2</c:v>
                </c:pt>
                <c:pt idx="62">
                  <c:v>1.2000000000000101E-2</c:v>
                </c:pt>
                <c:pt idx="63">
                  <c:v>1.30000000000001E-2</c:v>
                </c:pt>
                <c:pt idx="64">
                  <c:v>1.4000000000000099E-2</c:v>
                </c:pt>
                <c:pt idx="65">
                  <c:v>1.50000000000001E-2</c:v>
                </c:pt>
                <c:pt idx="66">
                  <c:v>1.6000000000000101E-2</c:v>
                </c:pt>
                <c:pt idx="67">
                  <c:v>1.7000000000000098E-2</c:v>
                </c:pt>
                <c:pt idx="68">
                  <c:v>1.8000000000000099E-2</c:v>
                </c:pt>
                <c:pt idx="69">
                  <c:v>1.90000000000001E-2</c:v>
                </c:pt>
                <c:pt idx="70">
                  <c:v>2.0000000000000101E-2</c:v>
                </c:pt>
                <c:pt idx="71">
                  <c:v>2.1000000000000098E-2</c:v>
                </c:pt>
                <c:pt idx="72">
                  <c:v>2.2000000000000099E-2</c:v>
                </c:pt>
                <c:pt idx="73">
                  <c:v>2.30000000000001E-2</c:v>
                </c:pt>
                <c:pt idx="74">
                  <c:v>2.4000000000000101E-2</c:v>
                </c:pt>
                <c:pt idx="75">
                  <c:v>2.5000000000000099E-2</c:v>
                </c:pt>
                <c:pt idx="76">
                  <c:v>2.6000000000000099E-2</c:v>
                </c:pt>
                <c:pt idx="77">
                  <c:v>2.70000000000001E-2</c:v>
                </c:pt>
                <c:pt idx="78">
                  <c:v>2.8000000000000101E-2</c:v>
                </c:pt>
                <c:pt idx="79">
                  <c:v>2.9000000000000099E-2</c:v>
                </c:pt>
                <c:pt idx="80">
                  <c:v>3.00000000000001E-2</c:v>
                </c:pt>
                <c:pt idx="81">
                  <c:v>3.10000000000001E-2</c:v>
                </c:pt>
                <c:pt idx="82">
                  <c:v>3.2000000000000098E-2</c:v>
                </c:pt>
                <c:pt idx="83">
                  <c:v>3.3000000000000099E-2</c:v>
                </c:pt>
                <c:pt idx="84">
                  <c:v>3.40000000000001E-2</c:v>
                </c:pt>
                <c:pt idx="85">
                  <c:v>3.50000000000001E-2</c:v>
                </c:pt>
                <c:pt idx="86">
                  <c:v>3.6000000000000101E-2</c:v>
                </c:pt>
                <c:pt idx="87">
                  <c:v>3.7000000000000102E-2</c:v>
                </c:pt>
                <c:pt idx="88">
                  <c:v>3.8000000000000103E-2</c:v>
                </c:pt>
                <c:pt idx="89">
                  <c:v>3.9000000000000097E-2</c:v>
                </c:pt>
                <c:pt idx="90">
                  <c:v>4.0000000000000098E-2</c:v>
                </c:pt>
                <c:pt idx="91">
                  <c:v>4.1000000000000099E-2</c:v>
                </c:pt>
                <c:pt idx="92">
                  <c:v>4.20000000000001E-2</c:v>
                </c:pt>
                <c:pt idx="93">
                  <c:v>4.3000000000000101E-2</c:v>
                </c:pt>
                <c:pt idx="94">
                  <c:v>4.4000000000000102E-2</c:v>
                </c:pt>
                <c:pt idx="95">
                  <c:v>4.5000000000000102E-2</c:v>
                </c:pt>
                <c:pt idx="96">
                  <c:v>4.6000000000000103E-2</c:v>
                </c:pt>
                <c:pt idx="97">
                  <c:v>4.7000000000000097E-2</c:v>
                </c:pt>
                <c:pt idx="98">
                  <c:v>4.8000000000000098E-2</c:v>
                </c:pt>
                <c:pt idx="99">
                  <c:v>4.9000000000000099E-2</c:v>
                </c:pt>
                <c:pt idx="100">
                  <c:v>0.05</c:v>
                </c:pt>
              </c:numCache>
            </c:numRef>
          </c:cat>
          <c:val>
            <c:numRef>
              <c:f>'Q.3 Normal Stress'!$CU$7:$CU$107</c:f>
              <c:numCache>
                <c:formatCode>0.000000</c:formatCode>
                <c:ptCount val="101"/>
                <c:pt idx="0">
                  <c:v>0</c:v>
                </c:pt>
                <c:pt idx="1">
                  <c:v>-1.7506549401197634E-2</c:v>
                </c:pt>
                <c:pt idx="2">
                  <c:v>-3.4659431137724607E-2</c:v>
                </c:pt>
                <c:pt idx="3">
                  <c:v>-5.1458645209580919E-2</c:v>
                </c:pt>
                <c:pt idx="4">
                  <c:v>-6.7904191616766585E-2</c:v>
                </c:pt>
                <c:pt idx="5">
                  <c:v>-8.3996070359281569E-2</c:v>
                </c:pt>
                <c:pt idx="6">
                  <c:v>-9.9734281437125913E-2</c:v>
                </c:pt>
                <c:pt idx="7">
                  <c:v>-0.11511882485029959</c:v>
                </c:pt>
                <c:pt idx="8">
                  <c:v>-0.13014970059880251</c:v>
                </c:pt>
                <c:pt idx="9">
                  <c:v>-0.14482690868263481</c:v>
                </c:pt>
                <c:pt idx="10">
                  <c:v>-0.15915044910179654</c:v>
                </c:pt>
                <c:pt idx="11">
                  <c:v>-0.17312032185628759</c:v>
                </c:pt>
                <c:pt idx="12">
                  <c:v>-0.18673652694610801</c:v>
                </c:pt>
                <c:pt idx="13">
                  <c:v>-0.1999990643712577</c:v>
                </c:pt>
                <c:pt idx="14">
                  <c:v>-0.21290793413173675</c:v>
                </c:pt>
                <c:pt idx="15">
                  <c:v>-0.22546313622754505</c:v>
                </c:pt>
                <c:pt idx="16">
                  <c:v>-0.23766467065868283</c:v>
                </c:pt>
                <c:pt idx="17">
                  <c:v>-0.24951253742514989</c:v>
                </c:pt>
                <c:pt idx="18">
                  <c:v>-0.26100673652694628</c:v>
                </c:pt>
                <c:pt idx="19">
                  <c:v>-0.27214726796407213</c:v>
                </c:pt>
                <c:pt idx="20">
                  <c:v>-0.28293413173652721</c:v>
                </c:pt>
                <c:pt idx="21">
                  <c:v>-0.29336732784431158</c:v>
                </c:pt>
                <c:pt idx="22">
                  <c:v>-0.3034468562874254</c:v>
                </c:pt>
                <c:pt idx="23">
                  <c:v>-0.31317271706586847</c:v>
                </c:pt>
                <c:pt idx="24">
                  <c:v>-0.32254491017964099</c:v>
                </c:pt>
                <c:pt idx="25">
                  <c:v>-0.3315634356287428</c:v>
                </c:pt>
                <c:pt idx="26">
                  <c:v>-0.34022829341317401</c:v>
                </c:pt>
                <c:pt idx="27">
                  <c:v>-0.34853948353293446</c:v>
                </c:pt>
                <c:pt idx="28">
                  <c:v>-0.35649700598802425</c:v>
                </c:pt>
                <c:pt idx="29">
                  <c:v>-0.36410086077844334</c:v>
                </c:pt>
                <c:pt idx="30">
                  <c:v>-0.37135104790419193</c:v>
                </c:pt>
                <c:pt idx="31">
                  <c:v>-6.6312687125748573E-2</c:v>
                </c:pt>
                <c:pt idx="32">
                  <c:v>-7.2855538922155766E-2</c:v>
                </c:pt>
                <c:pt idx="33">
                  <c:v>-7.9044723053892291E-2</c:v>
                </c:pt>
                <c:pt idx="34">
                  <c:v>-8.4880239520958176E-2</c:v>
                </c:pt>
                <c:pt idx="35">
                  <c:v>-9.0362088323353379E-2</c:v>
                </c:pt>
                <c:pt idx="36">
                  <c:v>-9.5490269461077928E-2</c:v>
                </c:pt>
                <c:pt idx="37">
                  <c:v>-0.10026478293413182</c:v>
                </c:pt>
                <c:pt idx="38">
                  <c:v>-0.10468562874251505</c:v>
                </c:pt>
                <c:pt idx="39">
                  <c:v>-0.10875280688622764</c:v>
                </c:pt>
                <c:pt idx="40">
                  <c:v>-0.11246631736526955</c:v>
                </c:pt>
                <c:pt idx="41">
                  <c:v>-0.11582616017964083</c:v>
                </c:pt>
                <c:pt idx="42">
                  <c:v>-0.1188323353293414</c:v>
                </c:pt>
                <c:pt idx="43">
                  <c:v>-0.12148484281437137</c:v>
                </c:pt>
                <c:pt idx="44">
                  <c:v>-0.12378368263473065</c:v>
                </c:pt>
                <c:pt idx="45">
                  <c:v>-0.12572885479041926</c:v>
                </c:pt>
                <c:pt idx="46">
                  <c:v>-0.12732035928143726</c:v>
                </c:pt>
                <c:pt idx="47">
                  <c:v>-0.12855819610778454</c:v>
                </c:pt>
                <c:pt idx="48">
                  <c:v>-0.12944236526946121</c:v>
                </c:pt>
                <c:pt idx="49">
                  <c:v>-0.12997286676646716</c:v>
                </c:pt>
                <c:pt idx="50">
                  <c:v>-0.13014970059880251</c:v>
                </c:pt>
                <c:pt idx="51">
                  <c:v>-0.12997286676646716</c:v>
                </c:pt>
                <c:pt idx="52">
                  <c:v>-0.12944236526946121</c:v>
                </c:pt>
                <c:pt idx="53">
                  <c:v>-0.12855819610778454</c:v>
                </c:pt>
                <c:pt idx="54">
                  <c:v>-0.12732035928143726</c:v>
                </c:pt>
                <c:pt idx="55">
                  <c:v>-0.12572885479041926</c:v>
                </c:pt>
                <c:pt idx="56">
                  <c:v>-0.12378368263473065</c:v>
                </c:pt>
                <c:pt idx="57">
                  <c:v>-0.12148484281437137</c:v>
                </c:pt>
                <c:pt idx="58">
                  <c:v>-0.1188323353293414</c:v>
                </c:pt>
                <c:pt idx="59">
                  <c:v>-0.11582616017964083</c:v>
                </c:pt>
                <c:pt idx="60">
                  <c:v>-0.11246631736526955</c:v>
                </c:pt>
                <c:pt idx="61">
                  <c:v>-0.10875280688622764</c:v>
                </c:pt>
                <c:pt idx="62">
                  <c:v>-0.10468562874251505</c:v>
                </c:pt>
                <c:pt idx="63">
                  <c:v>-0.10026478293413182</c:v>
                </c:pt>
                <c:pt idx="64">
                  <c:v>-9.5490269461077928E-2</c:v>
                </c:pt>
                <c:pt idx="65">
                  <c:v>-9.0362088323353379E-2</c:v>
                </c:pt>
                <c:pt idx="66">
                  <c:v>-8.4880239520958176E-2</c:v>
                </c:pt>
                <c:pt idx="67">
                  <c:v>-7.9044723053892291E-2</c:v>
                </c:pt>
                <c:pt idx="68">
                  <c:v>-7.2855538922155766E-2</c:v>
                </c:pt>
                <c:pt idx="69">
                  <c:v>-6.6312687125748573E-2</c:v>
                </c:pt>
                <c:pt idx="70">
                  <c:v>-0.37135104790419193</c:v>
                </c:pt>
                <c:pt idx="71">
                  <c:v>-0.36410086077844334</c:v>
                </c:pt>
                <c:pt idx="72">
                  <c:v>-0.35649700598802425</c:v>
                </c:pt>
                <c:pt idx="73">
                  <c:v>-0.34853948353293446</c:v>
                </c:pt>
                <c:pt idx="74">
                  <c:v>-0.34022829341317401</c:v>
                </c:pt>
                <c:pt idx="75">
                  <c:v>-0.3315634356287428</c:v>
                </c:pt>
                <c:pt idx="76">
                  <c:v>-0.32254491017964099</c:v>
                </c:pt>
                <c:pt idx="77">
                  <c:v>-0.31317271706586847</c:v>
                </c:pt>
                <c:pt idx="78">
                  <c:v>-0.3034468562874254</c:v>
                </c:pt>
                <c:pt idx="79">
                  <c:v>-0.29336732784431158</c:v>
                </c:pt>
                <c:pt idx="80">
                  <c:v>-0.28293413173652721</c:v>
                </c:pt>
                <c:pt idx="81">
                  <c:v>-0.27214726796407213</c:v>
                </c:pt>
                <c:pt idx="82">
                  <c:v>-0.26100673652694628</c:v>
                </c:pt>
                <c:pt idx="83">
                  <c:v>-0.24951253742514989</c:v>
                </c:pt>
                <c:pt idx="84">
                  <c:v>-0.23766467065868283</c:v>
                </c:pt>
                <c:pt idx="85">
                  <c:v>-0.22546313622754505</c:v>
                </c:pt>
                <c:pt idx="86">
                  <c:v>-0.21290793413173675</c:v>
                </c:pt>
                <c:pt idx="87">
                  <c:v>-0.1999990643712577</c:v>
                </c:pt>
                <c:pt idx="88">
                  <c:v>-0.18673652694610801</c:v>
                </c:pt>
                <c:pt idx="89">
                  <c:v>-0.17312032185628759</c:v>
                </c:pt>
                <c:pt idx="90">
                  <c:v>-0.15915044910179654</c:v>
                </c:pt>
                <c:pt idx="91">
                  <c:v>-0.14482690868263481</c:v>
                </c:pt>
                <c:pt idx="92">
                  <c:v>-0.13014970059880251</c:v>
                </c:pt>
                <c:pt idx="93">
                  <c:v>-0.11511882485029959</c:v>
                </c:pt>
                <c:pt idx="94">
                  <c:v>-9.9734281437125913E-2</c:v>
                </c:pt>
                <c:pt idx="95">
                  <c:v>-8.3996070359281569E-2</c:v>
                </c:pt>
                <c:pt idx="96">
                  <c:v>-6.7904191616766585E-2</c:v>
                </c:pt>
                <c:pt idx="97">
                  <c:v>-5.1458645209580919E-2</c:v>
                </c:pt>
                <c:pt idx="98">
                  <c:v>-3.4659431137724607E-2</c:v>
                </c:pt>
                <c:pt idx="99">
                  <c:v>-1.7506549401197634E-2</c:v>
                </c:pt>
                <c:pt idx="10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2BE-42F7-B1EF-8AEE0D0745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34585984"/>
        <c:axId val="734587232"/>
      </c:lineChart>
      <c:catAx>
        <c:axId val="73458598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5872949714828593"/>
              <c:y val="0.9329992857769733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4587232"/>
        <c:crosses val="autoZero"/>
        <c:auto val="1"/>
        <c:lblAlgn val="ctr"/>
        <c:lblOffset val="100"/>
        <c:tickLblSkip val="5"/>
        <c:noMultiLvlLbl val="0"/>
      </c:catAx>
      <c:valAx>
        <c:axId val="734587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200"/>
                  <a:t>Shear</a:t>
                </a:r>
                <a:r>
                  <a:rPr lang="en-US" sz="1200" baseline="0"/>
                  <a:t> Stress [MPa]</a:t>
                </a:r>
                <a:endParaRPr lang="en-US" sz="1200"/>
              </a:p>
            </c:rich>
          </c:tx>
          <c:layout>
            <c:manualLayout>
              <c:xMode val="edge"/>
              <c:yMode val="edge"/>
              <c:x val="1.6830123583070629E-2"/>
              <c:y val="0.413871659222149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4585984"/>
        <c:crosses val="autoZero"/>
        <c:crossBetween val="between"/>
        <c:majorUnit val="4.0000000000000008E-2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1600"/>
              <a:t>Principal Stress Along the Cross-Section of </a:t>
            </a:r>
            <a:r>
              <a:rPr lang="en-CA" sz="1600" baseline="0"/>
              <a:t>at Spar Root</a:t>
            </a:r>
            <a:endParaRPr lang="en-CA" sz="1600"/>
          </a:p>
        </c:rich>
      </c:tx>
      <c:layout>
        <c:manualLayout>
          <c:xMode val="edge"/>
          <c:yMode val="edge"/>
          <c:x val="0.30046462969602611"/>
          <c:y val="1.849704300724705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A"/>
        </a:p>
      </c:txPr>
    </c:title>
    <c:autoTitleDeleted val="0"/>
    <c:plotArea>
      <c:layout>
        <c:manualLayout>
          <c:layoutTarget val="inner"/>
          <c:xMode val="edge"/>
          <c:yMode val="edge"/>
          <c:x val="0.10380850581093316"/>
          <c:y val="0.12761476871894023"/>
          <c:w val="0.86273445615620603"/>
          <c:h val="0.76617273706294542"/>
        </c:manualLayout>
      </c:layout>
      <c:lineChart>
        <c:grouping val="standard"/>
        <c:varyColors val="0"/>
        <c:ser>
          <c:idx val="0"/>
          <c:order val="0"/>
          <c:tx>
            <c:strRef>
              <c:f>'Q.4 Principal Stress'!$G$15</c:f>
              <c:strCache>
                <c:ptCount val="1"/>
                <c:pt idx="0">
                  <c:v>σ1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'Q.4 Principal Stress'!$D$16:$D$266</c:f>
              <c:numCache>
                <c:formatCode>0.000</c:formatCode>
                <c:ptCount val="251"/>
                <c:pt idx="0">
                  <c:v>-0.125</c:v>
                </c:pt>
                <c:pt idx="1">
                  <c:v>-0.124</c:v>
                </c:pt>
                <c:pt idx="2">
                  <c:v>-0.123</c:v>
                </c:pt>
                <c:pt idx="3">
                  <c:v>-0.122</c:v>
                </c:pt>
                <c:pt idx="4">
                  <c:v>-0.121</c:v>
                </c:pt>
                <c:pt idx="5">
                  <c:v>-0.12</c:v>
                </c:pt>
                <c:pt idx="6">
                  <c:v>-0.11899999999999999</c:v>
                </c:pt>
                <c:pt idx="7">
                  <c:v>-0.11799999999999999</c:v>
                </c:pt>
                <c:pt idx="8">
                  <c:v>-0.11700000000000001</c:v>
                </c:pt>
                <c:pt idx="9">
                  <c:v>-0.11600000000000001</c:v>
                </c:pt>
                <c:pt idx="10">
                  <c:v>-0.115</c:v>
                </c:pt>
                <c:pt idx="11">
                  <c:v>-0.114</c:v>
                </c:pt>
                <c:pt idx="12">
                  <c:v>-0.113</c:v>
                </c:pt>
                <c:pt idx="13">
                  <c:v>-0.112</c:v>
                </c:pt>
                <c:pt idx="14">
                  <c:v>-0.111</c:v>
                </c:pt>
                <c:pt idx="15">
                  <c:v>-0.11</c:v>
                </c:pt>
                <c:pt idx="16">
                  <c:v>-0.109</c:v>
                </c:pt>
                <c:pt idx="17">
                  <c:v>-0.108</c:v>
                </c:pt>
                <c:pt idx="18">
                  <c:v>-0.107</c:v>
                </c:pt>
                <c:pt idx="19">
                  <c:v>-0.106</c:v>
                </c:pt>
                <c:pt idx="20">
                  <c:v>-0.105</c:v>
                </c:pt>
                <c:pt idx="21">
                  <c:v>-0.104</c:v>
                </c:pt>
                <c:pt idx="22">
                  <c:v>-0.10299999999999999</c:v>
                </c:pt>
                <c:pt idx="23">
                  <c:v>-0.10199999999999999</c:v>
                </c:pt>
                <c:pt idx="24">
                  <c:v>-0.10100000000000001</c:v>
                </c:pt>
                <c:pt idx="25">
                  <c:v>-0.1</c:v>
                </c:pt>
                <c:pt idx="26">
                  <c:v>-9.9000000000000005E-2</c:v>
                </c:pt>
                <c:pt idx="27">
                  <c:v>-9.8000000000000004E-2</c:v>
                </c:pt>
                <c:pt idx="28">
                  <c:v>-9.7000000000000003E-2</c:v>
                </c:pt>
                <c:pt idx="29">
                  <c:v>-9.6000000000000002E-2</c:v>
                </c:pt>
                <c:pt idx="30">
                  <c:v>-9.5000000000000001E-2</c:v>
                </c:pt>
                <c:pt idx="31">
                  <c:v>-9.4E-2</c:v>
                </c:pt>
                <c:pt idx="32">
                  <c:v>-9.2999999999999999E-2</c:v>
                </c:pt>
                <c:pt idx="33">
                  <c:v>-9.1999999999999998E-2</c:v>
                </c:pt>
                <c:pt idx="34">
                  <c:v>-9.0999999999999998E-2</c:v>
                </c:pt>
                <c:pt idx="35">
                  <c:v>-0.09</c:v>
                </c:pt>
                <c:pt idx="36">
                  <c:v>-8.8999999999999996E-2</c:v>
                </c:pt>
                <c:pt idx="37">
                  <c:v>-8.7999999999999995E-2</c:v>
                </c:pt>
                <c:pt idx="38">
                  <c:v>-8.6999999999999994E-2</c:v>
                </c:pt>
                <c:pt idx="39">
                  <c:v>-8.5999999999999993E-2</c:v>
                </c:pt>
                <c:pt idx="40">
                  <c:v>-8.5000000000000006E-2</c:v>
                </c:pt>
                <c:pt idx="41">
                  <c:v>-8.4000000000000005E-2</c:v>
                </c:pt>
                <c:pt idx="42">
                  <c:v>-8.3000000000000004E-2</c:v>
                </c:pt>
                <c:pt idx="43">
                  <c:v>-8.2000000000000003E-2</c:v>
                </c:pt>
                <c:pt idx="44">
                  <c:v>-8.1000000000000003E-2</c:v>
                </c:pt>
                <c:pt idx="45">
                  <c:v>-0.08</c:v>
                </c:pt>
                <c:pt idx="46">
                  <c:v>-7.9000000000000001E-2</c:v>
                </c:pt>
                <c:pt idx="47">
                  <c:v>-7.8E-2</c:v>
                </c:pt>
                <c:pt idx="48">
                  <c:v>-7.6999999999999999E-2</c:v>
                </c:pt>
                <c:pt idx="49">
                  <c:v>-7.5999999999999998E-2</c:v>
                </c:pt>
                <c:pt idx="50">
                  <c:v>-7.4999999999999997E-2</c:v>
                </c:pt>
                <c:pt idx="51">
                  <c:v>-7.3999999999999996E-2</c:v>
                </c:pt>
                <c:pt idx="52">
                  <c:v>-7.2999999999999995E-2</c:v>
                </c:pt>
                <c:pt idx="53">
                  <c:v>-7.1999999999999995E-2</c:v>
                </c:pt>
                <c:pt idx="54">
                  <c:v>-7.0999999999999994E-2</c:v>
                </c:pt>
                <c:pt idx="55">
                  <c:v>-7.0000000000000007E-2</c:v>
                </c:pt>
                <c:pt idx="56">
                  <c:v>-6.9000000000000006E-2</c:v>
                </c:pt>
                <c:pt idx="57">
                  <c:v>-6.7999999999999894E-2</c:v>
                </c:pt>
                <c:pt idx="58">
                  <c:v>-6.6999999999999907E-2</c:v>
                </c:pt>
                <c:pt idx="59">
                  <c:v>-6.5999999999999906E-2</c:v>
                </c:pt>
                <c:pt idx="60">
                  <c:v>-6.4999999999999905E-2</c:v>
                </c:pt>
                <c:pt idx="61">
                  <c:v>-6.3999999999999904E-2</c:v>
                </c:pt>
                <c:pt idx="62">
                  <c:v>-6.2999999999999903E-2</c:v>
                </c:pt>
                <c:pt idx="63">
                  <c:v>-6.1999999999999902E-2</c:v>
                </c:pt>
                <c:pt idx="64">
                  <c:v>-6.0999999999999902E-2</c:v>
                </c:pt>
                <c:pt idx="65">
                  <c:v>-5.9999999999999901E-2</c:v>
                </c:pt>
                <c:pt idx="66">
                  <c:v>-5.89999999999999E-2</c:v>
                </c:pt>
                <c:pt idx="67">
                  <c:v>-5.7999999999999899E-2</c:v>
                </c:pt>
                <c:pt idx="68">
                  <c:v>-5.6999999999999898E-2</c:v>
                </c:pt>
                <c:pt idx="69">
                  <c:v>-5.5999999999999897E-2</c:v>
                </c:pt>
                <c:pt idx="70">
                  <c:v>-5.4999999999999903E-2</c:v>
                </c:pt>
                <c:pt idx="71">
                  <c:v>-5.3999999999999902E-2</c:v>
                </c:pt>
                <c:pt idx="72">
                  <c:v>-5.2999999999999901E-2</c:v>
                </c:pt>
                <c:pt idx="73">
                  <c:v>-5.19999999999999E-2</c:v>
                </c:pt>
                <c:pt idx="74">
                  <c:v>-5.09999999999999E-2</c:v>
                </c:pt>
                <c:pt idx="75">
                  <c:v>-4.9999999999999899E-2</c:v>
                </c:pt>
                <c:pt idx="76">
                  <c:v>-4.8999999999999898E-2</c:v>
                </c:pt>
                <c:pt idx="77">
                  <c:v>-4.7999999999999897E-2</c:v>
                </c:pt>
                <c:pt idx="78">
                  <c:v>-4.6999999999999903E-2</c:v>
                </c:pt>
                <c:pt idx="79">
                  <c:v>-4.5999999999999902E-2</c:v>
                </c:pt>
                <c:pt idx="80">
                  <c:v>-4.4999999999999901E-2</c:v>
                </c:pt>
                <c:pt idx="81">
                  <c:v>-4.39999999999999E-2</c:v>
                </c:pt>
                <c:pt idx="82">
                  <c:v>-4.2999999999999899E-2</c:v>
                </c:pt>
                <c:pt idx="83">
                  <c:v>-4.1999999999999899E-2</c:v>
                </c:pt>
                <c:pt idx="84">
                  <c:v>-4.0999999999999898E-2</c:v>
                </c:pt>
                <c:pt idx="85">
                  <c:v>-3.9999999999999897E-2</c:v>
                </c:pt>
                <c:pt idx="86">
                  <c:v>-3.8999999999999903E-2</c:v>
                </c:pt>
                <c:pt idx="87">
                  <c:v>-3.7999999999999902E-2</c:v>
                </c:pt>
                <c:pt idx="88">
                  <c:v>-3.6999999999999901E-2</c:v>
                </c:pt>
                <c:pt idx="89">
                  <c:v>-3.59999999999999E-2</c:v>
                </c:pt>
                <c:pt idx="90">
                  <c:v>-3.4999999999999899E-2</c:v>
                </c:pt>
                <c:pt idx="91">
                  <c:v>-3.3999999999999898E-2</c:v>
                </c:pt>
                <c:pt idx="92">
                  <c:v>-3.2999999999999897E-2</c:v>
                </c:pt>
                <c:pt idx="93">
                  <c:v>-3.1999999999999897E-2</c:v>
                </c:pt>
                <c:pt idx="94">
                  <c:v>-3.0999999999999899E-2</c:v>
                </c:pt>
                <c:pt idx="95">
                  <c:v>-2.9999999999999898E-2</c:v>
                </c:pt>
                <c:pt idx="96">
                  <c:v>-2.8999999999999901E-2</c:v>
                </c:pt>
                <c:pt idx="97">
                  <c:v>-2.79999999999999E-2</c:v>
                </c:pt>
                <c:pt idx="98">
                  <c:v>-2.6999999999999899E-2</c:v>
                </c:pt>
                <c:pt idx="99">
                  <c:v>-2.5999999999999902E-2</c:v>
                </c:pt>
                <c:pt idx="100">
                  <c:v>-2.5000000000000001E-2</c:v>
                </c:pt>
                <c:pt idx="101">
                  <c:v>-2.4E-2</c:v>
                </c:pt>
                <c:pt idx="102">
                  <c:v>-2.3E-2</c:v>
                </c:pt>
                <c:pt idx="103">
                  <c:v>-2.1999999999999999E-2</c:v>
                </c:pt>
                <c:pt idx="104">
                  <c:v>-2.1000000000000001E-2</c:v>
                </c:pt>
                <c:pt idx="105">
                  <c:v>-0.02</c:v>
                </c:pt>
                <c:pt idx="106">
                  <c:v>-1.9E-2</c:v>
                </c:pt>
                <c:pt idx="107">
                  <c:v>-1.7999999999999999E-2</c:v>
                </c:pt>
                <c:pt idx="108">
                  <c:v>-1.7000000000000001E-2</c:v>
                </c:pt>
                <c:pt idx="109">
                  <c:v>-1.6E-2</c:v>
                </c:pt>
                <c:pt idx="110">
                  <c:v>-1.4999999999999999E-2</c:v>
                </c:pt>
                <c:pt idx="111">
                  <c:v>-1.4E-2</c:v>
                </c:pt>
                <c:pt idx="112">
                  <c:v>-1.2999999999999999E-2</c:v>
                </c:pt>
                <c:pt idx="113">
                  <c:v>-1.2E-2</c:v>
                </c:pt>
                <c:pt idx="114">
                  <c:v>-1.0999999999999999E-2</c:v>
                </c:pt>
                <c:pt idx="115">
                  <c:v>-0.01</c:v>
                </c:pt>
                <c:pt idx="116">
                  <c:v>-8.9999999999999906E-3</c:v>
                </c:pt>
                <c:pt idx="117">
                  <c:v>-7.9999999999999898E-3</c:v>
                </c:pt>
                <c:pt idx="118">
                  <c:v>-7.0000000000000097E-3</c:v>
                </c:pt>
                <c:pt idx="119">
                  <c:v>-6.0000000000000097E-3</c:v>
                </c:pt>
                <c:pt idx="120">
                  <c:v>-5.0000000000000001E-3</c:v>
                </c:pt>
                <c:pt idx="121">
                  <c:v>-4.0000000000000001E-3</c:v>
                </c:pt>
                <c:pt idx="122">
                  <c:v>-3.0000000000000001E-3</c:v>
                </c:pt>
                <c:pt idx="123">
                  <c:v>-2E-3</c:v>
                </c:pt>
                <c:pt idx="124">
                  <c:v>-1E-3</c:v>
                </c:pt>
                <c:pt idx="125">
                  <c:v>0</c:v>
                </c:pt>
                <c:pt idx="126">
                  <c:v>1E-3</c:v>
                </c:pt>
                <c:pt idx="127">
                  <c:v>2E-3</c:v>
                </c:pt>
                <c:pt idx="128">
                  <c:v>3.0000000000000001E-3</c:v>
                </c:pt>
                <c:pt idx="129">
                  <c:v>4.0000000000000001E-3</c:v>
                </c:pt>
                <c:pt idx="130">
                  <c:v>5.0000000000000001E-3</c:v>
                </c:pt>
                <c:pt idx="131">
                  <c:v>6.0000000000000097E-3</c:v>
                </c:pt>
                <c:pt idx="132">
                  <c:v>7.0000000000000097E-3</c:v>
                </c:pt>
                <c:pt idx="133">
                  <c:v>8.0000000000000106E-3</c:v>
                </c:pt>
                <c:pt idx="134">
                  <c:v>9.0000000000000097E-3</c:v>
                </c:pt>
                <c:pt idx="135">
                  <c:v>0.01</c:v>
                </c:pt>
                <c:pt idx="136">
                  <c:v>1.0999999999999999E-2</c:v>
                </c:pt>
                <c:pt idx="137">
                  <c:v>1.2E-2</c:v>
                </c:pt>
                <c:pt idx="138">
                  <c:v>1.2999999999999999E-2</c:v>
                </c:pt>
                <c:pt idx="139">
                  <c:v>1.4E-2</c:v>
                </c:pt>
                <c:pt idx="140">
                  <c:v>1.4999999999999999E-2</c:v>
                </c:pt>
                <c:pt idx="141">
                  <c:v>1.6E-2</c:v>
                </c:pt>
                <c:pt idx="142">
                  <c:v>1.7000000000000001E-2</c:v>
                </c:pt>
                <c:pt idx="143">
                  <c:v>1.7999999999999999E-2</c:v>
                </c:pt>
                <c:pt idx="144">
                  <c:v>1.9E-2</c:v>
                </c:pt>
                <c:pt idx="145">
                  <c:v>0.02</c:v>
                </c:pt>
                <c:pt idx="146">
                  <c:v>2.1000000000000001E-2</c:v>
                </c:pt>
                <c:pt idx="147">
                  <c:v>2.1999999999999999E-2</c:v>
                </c:pt>
                <c:pt idx="148">
                  <c:v>2.3E-2</c:v>
                </c:pt>
                <c:pt idx="149">
                  <c:v>2.4E-2</c:v>
                </c:pt>
                <c:pt idx="150">
                  <c:v>2.5000000000000001E-2</c:v>
                </c:pt>
                <c:pt idx="151">
                  <c:v>2.5999999999999999E-2</c:v>
                </c:pt>
                <c:pt idx="152">
                  <c:v>2.7E-2</c:v>
                </c:pt>
                <c:pt idx="153">
                  <c:v>2.8000000000000001E-2</c:v>
                </c:pt>
                <c:pt idx="154">
                  <c:v>2.9000000000000001E-2</c:v>
                </c:pt>
                <c:pt idx="155">
                  <c:v>0.03</c:v>
                </c:pt>
                <c:pt idx="156">
                  <c:v>3.1E-2</c:v>
                </c:pt>
                <c:pt idx="157">
                  <c:v>3.2000000000000001E-2</c:v>
                </c:pt>
                <c:pt idx="158">
                  <c:v>3.3000000000000002E-2</c:v>
                </c:pt>
                <c:pt idx="159">
                  <c:v>3.4000000000000002E-2</c:v>
                </c:pt>
                <c:pt idx="160">
                  <c:v>3.5000000000000003E-2</c:v>
                </c:pt>
                <c:pt idx="161">
                  <c:v>3.5999999999999997E-2</c:v>
                </c:pt>
                <c:pt idx="162">
                  <c:v>3.6999999999999998E-2</c:v>
                </c:pt>
                <c:pt idx="163">
                  <c:v>3.7999999999999999E-2</c:v>
                </c:pt>
                <c:pt idx="164">
                  <c:v>3.9E-2</c:v>
                </c:pt>
                <c:pt idx="165">
                  <c:v>0.04</c:v>
                </c:pt>
                <c:pt idx="166">
                  <c:v>4.1000000000000002E-2</c:v>
                </c:pt>
                <c:pt idx="167">
                  <c:v>4.2000000000000003E-2</c:v>
                </c:pt>
                <c:pt idx="168">
                  <c:v>4.2999999999999997E-2</c:v>
                </c:pt>
                <c:pt idx="169">
                  <c:v>4.3999999999999997E-2</c:v>
                </c:pt>
                <c:pt idx="170">
                  <c:v>4.4999999999999998E-2</c:v>
                </c:pt>
                <c:pt idx="171">
                  <c:v>4.5999999999999999E-2</c:v>
                </c:pt>
                <c:pt idx="172">
                  <c:v>4.7E-2</c:v>
                </c:pt>
                <c:pt idx="173">
                  <c:v>4.8000000000000001E-2</c:v>
                </c:pt>
                <c:pt idx="174">
                  <c:v>4.9000000000000002E-2</c:v>
                </c:pt>
                <c:pt idx="175">
                  <c:v>0.05</c:v>
                </c:pt>
                <c:pt idx="176">
                  <c:v>5.0999999999999997E-2</c:v>
                </c:pt>
                <c:pt idx="177">
                  <c:v>5.1999999999999998E-2</c:v>
                </c:pt>
                <c:pt idx="178">
                  <c:v>5.2999999999999999E-2</c:v>
                </c:pt>
                <c:pt idx="179">
                  <c:v>5.3999999999999999E-2</c:v>
                </c:pt>
                <c:pt idx="180">
                  <c:v>5.5E-2</c:v>
                </c:pt>
                <c:pt idx="181">
                  <c:v>5.6000000000000001E-2</c:v>
                </c:pt>
                <c:pt idx="182">
                  <c:v>5.7000000000000002E-2</c:v>
                </c:pt>
                <c:pt idx="183">
                  <c:v>5.8000000000000003E-2</c:v>
                </c:pt>
                <c:pt idx="184">
                  <c:v>5.8999999999999997E-2</c:v>
                </c:pt>
                <c:pt idx="185">
                  <c:v>0.06</c:v>
                </c:pt>
                <c:pt idx="186">
                  <c:v>6.0999999999999999E-2</c:v>
                </c:pt>
                <c:pt idx="187">
                  <c:v>6.2E-2</c:v>
                </c:pt>
                <c:pt idx="188">
                  <c:v>6.3E-2</c:v>
                </c:pt>
                <c:pt idx="189">
                  <c:v>6.4000000000000001E-2</c:v>
                </c:pt>
                <c:pt idx="190">
                  <c:v>6.5000000000000002E-2</c:v>
                </c:pt>
                <c:pt idx="191">
                  <c:v>6.6000000000000003E-2</c:v>
                </c:pt>
                <c:pt idx="192">
                  <c:v>6.7000000000000004E-2</c:v>
                </c:pt>
                <c:pt idx="193">
                  <c:v>6.8000000000000005E-2</c:v>
                </c:pt>
                <c:pt idx="194">
                  <c:v>6.9000000000000006E-2</c:v>
                </c:pt>
                <c:pt idx="195">
                  <c:v>7.0000000000000007E-2</c:v>
                </c:pt>
                <c:pt idx="196">
                  <c:v>7.0999999999999994E-2</c:v>
                </c:pt>
                <c:pt idx="197">
                  <c:v>7.1999999999999995E-2</c:v>
                </c:pt>
                <c:pt idx="198">
                  <c:v>7.2999999999999995E-2</c:v>
                </c:pt>
                <c:pt idx="199">
                  <c:v>7.3999999999999996E-2</c:v>
                </c:pt>
                <c:pt idx="200">
                  <c:v>7.4999999999999997E-2</c:v>
                </c:pt>
                <c:pt idx="201">
                  <c:v>7.5999999999999998E-2</c:v>
                </c:pt>
                <c:pt idx="202">
                  <c:v>7.6999999999999999E-2</c:v>
                </c:pt>
                <c:pt idx="203">
                  <c:v>7.8E-2</c:v>
                </c:pt>
                <c:pt idx="204">
                  <c:v>7.9000000000000001E-2</c:v>
                </c:pt>
                <c:pt idx="205">
                  <c:v>0.08</c:v>
                </c:pt>
                <c:pt idx="206">
                  <c:v>8.1000000000000003E-2</c:v>
                </c:pt>
                <c:pt idx="207">
                  <c:v>8.2000000000000003E-2</c:v>
                </c:pt>
                <c:pt idx="208">
                  <c:v>8.3000000000000004E-2</c:v>
                </c:pt>
                <c:pt idx="209">
                  <c:v>8.4000000000000005E-2</c:v>
                </c:pt>
                <c:pt idx="210">
                  <c:v>8.5000000000000006E-2</c:v>
                </c:pt>
                <c:pt idx="211">
                  <c:v>8.5999999999999993E-2</c:v>
                </c:pt>
                <c:pt idx="212">
                  <c:v>8.6999999999999994E-2</c:v>
                </c:pt>
                <c:pt idx="213">
                  <c:v>8.7999999999999995E-2</c:v>
                </c:pt>
                <c:pt idx="214">
                  <c:v>8.8999999999999996E-2</c:v>
                </c:pt>
                <c:pt idx="215">
                  <c:v>0.09</c:v>
                </c:pt>
                <c:pt idx="216">
                  <c:v>9.0999999999999998E-2</c:v>
                </c:pt>
                <c:pt idx="217">
                  <c:v>9.1999999999999998E-2</c:v>
                </c:pt>
                <c:pt idx="218">
                  <c:v>9.2999999999999999E-2</c:v>
                </c:pt>
                <c:pt idx="219">
                  <c:v>9.4E-2</c:v>
                </c:pt>
                <c:pt idx="220">
                  <c:v>9.5000000000000001E-2</c:v>
                </c:pt>
                <c:pt idx="221">
                  <c:v>9.6000000000000002E-2</c:v>
                </c:pt>
                <c:pt idx="222">
                  <c:v>9.7000000000000003E-2</c:v>
                </c:pt>
                <c:pt idx="223">
                  <c:v>9.8000000000000004E-2</c:v>
                </c:pt>
                <c:pt idx="224">
                  <c:v>9.9000000000000005E-2</c:v>
                </c:pt>
                <c:pt idx="225">
                  <c:v>0.1</c:v>
                </c:pt>
                <c:pt idx="226">
                  <c:v>0.10100000000000001</c:v>
                </c:pt>
                <c:pt idx="227">
                  <c:v>0.10199999999999999</c:v>
                </c:pt>
                <c:pt idx="228">
                  <c:v>0.10299999999999999</c:v>
                </c:pt>
                <c:pt idx="229">
                  <c:v>0.104</c:v>
                </c:pt>
                <c:pt idx="230">
                  <c:v>0.105</c:v>
                </c:pt>
                <c:pt idx="231">
                  <c:v>0.106</c:v>
                </c:pt>
                <c:pt idx="232">
                  <c:v>0.107</c:v>
                </c:pt>
                <c:pt idx="233">
                  <c:v>0.108</c:v>
                </c:pt>
                <c:pt idx="234">
                  <c:v>0.109</c:v>
                </c:pt>
                <c:pt idx="235">
                  <c:v>0.11</c:v>
                </c:pt>
                <c:pt idx="236">
                  <c:v>0.111</c:v>
                </c:pt>
                <c:pt idx="237">
                  <c:v>0.112</c:v>
                </c:pt>
                <c:pt idx="238">
                  <c:v>0.113</c:v>
                </c:pt>
                <c:pt idx="239">
                  <c:v>0.114</c:v>
                </c:pt>
                <c:pt idx="240">
                  <c:v>0.115</c:v>
                </c:pt>
                <c:pt idx="241">
                  <c:v>0.11600000000000001</c:v>
                </c:pt>
                <c:pt idx="242">
                  <c:v>0.11700000000000001</c:v>
                </c:pt>
                <c:pt idx="243">
                  <c:v>0.11799999999999999</c:v>
                </c:pt>
                <c:pt idx="244">
                  <c:v>0.11899999999999999</c:v>
                </c:pt>
                <c:pt idx="245">
                  <c:v>0.12</c:v>
                </c:pt>
                <c:pt idx="246">
                  <c:v>0.121</c:v>
                </c:pt>
                <c:pt idx="247">
                  <c:v>0.122</c:v>
                </c:pt>
                <c:pt idx="248">
                  <c:v>0.123</c:v>
                </c:pt>
                <c:pt idx="249">
                  <c:v>0.124</c:v>
                </c:pt>
                <c:pt idx="250">
                  <c:v>0.125</c:v>
                </c:pt>
              </c:numCache>
            </c:numRef>
          </c:cat>
          <c:val>
            <c:numRef>
              <c:f>'Q.4 Principal Stress'!$G$16:$G$267</c:f>
              <c:numCache>
                <c:formatCode>0.0000</c:formatCode>
                <c:ptCount val="252"/>
                <c:pt idx="0">
                  <c:v>62.050574073338382</c:v>
                </c:pt>
                <c:pt idx="1">
                  <c:v>61.554171798757615</c:v>
                </c:pt>
                <c:pt idx="2">
                  <c:v>61.057774160641102</c:v>
                </c:pt>
                <c:pt idx="3">
                  <c:v>60.561381160366658</c:v>
                </c:pt>
                <c:pt idx="4">
                  <c:v>60.064992800274894</c:v>
                </c:pt>
                <c:pt idx="5">
                  <c:v>59.568609083709539</c:v>
                </c:pt>
                <c:pt idx="6">
                  <c:v>59.072230015059439</c:v>
                </c:pt>
                <c:pt idx="7">
                  <c:v>58.575855599802942</c:v>
                </c:pt>
                <c:pt idx="8">
                  <c:v>58.079485844554341</c:v>
                </c:pt>
                <c:pt idx="9">
                  <c:v>57.583120757112873</c:v>
                </c:pt>
                <c:pt idx="10">
                  <c:v>57.086760346514225</c:v>
                </c:pt>
                <c:pt idx="11">
                  <c:v>56.590404623084737</c:v>
                </c:pt>
                <c:pt idx="12">
                  <c:v>56.094053598498434</c:v>
                </c:pt>
                <c:pt idx="13">
                  <c:v>55.597707285837238</c:v>
                </c:pt>
                <c:pt idx="14">
                  <c:v>55.101365699654281</c:v>
                </c:pt>
                <c:pt idx="15">
                  <c:v>54.605028856040789</c:v>
                </c:pt>
                <c:pt idx="16">
                  <c:v>54.108696772696554</c:v>
                </c:pt>
                <c:pt idx="17">
                  <c:v>53.612369469004321</c:v>
                </c:pt>
                <c:pt idx="18">
                  <c:v>53.11604696610847</c:v>
                </c:pt>
                <c:pt idx="19">
                  <c:v>52.619729286997959</c:v>
                </c:pt>
                <c:pt idx="20">
                  <c:v>52.123416456594107</c:v>
                </c:pt>
                <c:pt idx="21">
                  <c:v>51.632188349508482</c:v>
                </c:pt>
                <c:pt idx="22">
                  <c:v>51.136063127376197</c:v>
                </c:pt>
                <c:pt idx="23">
                  <c:v>50.639945069332846</c:v>
                </c:pt>
                <c:pt idx="24">
                  <c:v>50.143834274984904</c:v>
                </c:pt>
                <c:pt idx="25">
                  <c:v>49.647730849023148</c:v>
                </c:pt>
                <c:pt idx="26">
                  <c:v>49.151634901478886</c:v>
                </c:pt>
                <c:pt idx="27">
                  <c:v>48.65554654799552</c:v>
                </c:pt>
                <c:pt idx="28">
                  <c:v>48.159465910117135</c:v>
                </c:pt>
                <c:pt idx="29">
                  <c:v>47.66339311559485</c:v>
                </c:pt>
                <c:pt idx="30">
                  <c:v>47.167328298712583</c:v>
                </c:pt>
                <c:pt idx="31">
                  <c:v>46.671271600633467</c:v>
                </c:pt>
                <c:pt idx="32">
                  <c:v>46.175223169768529</c:v>
                </c:pt>
                <c:pt idx="33">
                  <c:v>45.67918316216938</c:v>
                </c:pt>
                <c:pt idx="34">
                  <c:v>45.183151741946624</c:v>
                </c:pt>
                <c:pt idx="35">
                  <c:v>44.687129081716094</c:v>
                </c:pt>
                <c:pt idx="36">
                  <c:v>44.191115363075035</c:v>
                </c:pt>
                <c:pt idx="37">
                  <c:v>43.695110777110649</c:v>
                </c:pt>
                <c:pt idx="38">
                  <c:v>43.199115524943487</c:v>
                </c:pt>
                <c:pt idx="39">
                  <c:v>42.703129818308668</c:v>
                </c:pt>
                <c:pt idx="40">
                  <c:v>42.207153880177913</c:v>
                </c:pt>
                <c:pt idx="41">
                  <c:v>41.711187945425806</c:v>
                </c:pt>
                <c:pt idx="42">
                  <c:v>41.215232261543953</c:v>
                </c:pt>
                <c:pt idx="43">
                  <c:v>40.719287089407267</c:v>
                </c:pt>
                <c:pt idx="44">
                  <c:v>40.223352704096577</c:v>
                </c:pt>
                <c:pt idx="45">
                  <c:v>39.727429395782785</c:v>
                </c:pt>
                <c:pt idx="46">
                  <c:v>39.231517470677687</c:v>
                </c:pt>
                <c:pt idx="47">
                  <c:v>38.735617252057658</c:v>
                </c:pt>
                <c:pt idx="48">
                  <c:v>38.23972908136659</c:v>
                </c:pt>
                <c:pt idx="49">
                  <c:v>37.74385331940551</c:v>
                </c:pt>
                <c:pt idx="50">
                  <c:v>37.247990347616764</c:v>
                </c:pt>
                <c:pt idx="51">
                  <c:v>36.752140569471685</c:v>
                </c:pt>
                <c:pt idx="52">
                  <c:v>36.256304411971826</c:v>
                </c:pt>
                <c:pt idx="53">
                  <c:v>35.760482327274168</c:v>
                </c:pt>
                <c:pt idx="54">
                  <c:v>35.264674794453235</c:v>
                </c:pt>
                <c:pt idx="55">
                  <c:v>34.768882321412924</c:v>
                </c:pt>
                <c:pt idx="56">
                  <c:v>34.273105446963633</c:v>
                </c:pt>
                <c:pt idx="57">
                  <c:v>33.777344743081308</c:v>
                </c:pt>
                <c:pt idx="58">
                  <c:v>33.281600817367682</c:v>
                </c:pt>
                <c:pt idx="59">
                  <c:v>32.78587431573191</c:v>
                </c:pt>
                <c:pt idx="60">
                  <c:v>32.290165925318519</c:v>
                </c:pt>
                <c:pt idx="61">
                  <c:v>31.794476377707383</c:v>
                </c:pt>
                <c:pt idx="62">
                  <c:v>31.29880645241618</c:v>
                </c:pt>
                <c:pt idx="63">
                  <c:v>30.803156980738869</c:v>
                </c:pt>
                <c:pt idx="64">
                  <c:v>30.307528849958672</c:v>
                </c:pt>
                <c:pt idx="65">
                  <c:v>29.811923007978535</c:v>
                </c:pt>
                <c:pt idx="66">
                  <c:v>29.316340468418307</c:v>
                </c:pt>
                <c:pt idx="67">
                  <c:v>28.820782316234212</c:v>
                </c:pt>
                <c:pt idx="68">
                  <c:v>28.325249713924162</c:v>
                </c:pt>
                <c:pt idx="69">
                  <c:v>27.829743908391258</c:v>
                </c:pt>
                <c:pt idx="70">
                  <c:v>27.334266238548228</c:v>
                </c:pt>
                <c:pt idx="71">
                  <c:v>26.838818143757731</c:v>
                </c:pt>
                <c:pt idx="72">
                  <c:v>26.343401173217565</c:v>
                </c:pt>
                <c:pt idx="73">
                  <c:v>25.848016996416174</c:v>
                </c:pt>
                <c:pt idx="74">
                  <c:v>25.352667414803484</c:v>
                </c:pt>
                <c:pt idx="75">
                  <c:v>24.857354374844721</c:v>
                </c:pt>
                <c:pt idx="76">
                  <c:v>24.362079982651949</c:v>
                </c:pt>
                <c:pt idx="77">
                  <c:v>23.866846520419831</c:v>
                </c:pt>
                <c:pt idx="78">
                  <c:v>23.371656464930016</c:v>
                </c:pt>
                <c:pt idx="79">
                  <c:v>22.876512508433766</c:v>
                </c:pt>
                <c:pt idx="80">
                  <c:v>22.381417582276388</c:v>
                </c:pt>
                <c:pt idx="81">
                  <c:v>21.886374883691609</c:v>
                </c:pt>
                <c:pt idx="82">
                  <c:v>21.391387906272374</c:v>
                </c:pt>
                <c:pt idx="83">
                  <c:v>20.896460474718463</c:v>
                </c:pt>
                <c:pt idx="84">
                  <c:v>20.401596784576171</c:v>
                </c:pt>
                <c:pt idx="85">
                  <c:v>19.906801447824524</c:v>
                </c:pt>
                <c:pt idx="86">
                  <c:v>19.412079545333505</c:v>
                </c:pt>
                <c:pt idx="87">
                  <c:v>18.917436687429927</c:v>
                </c:pt>
                <c:pt idx="88">
                  <c:v>18.422879084066004</c:v>
                </c:pt>
                <c:pt idx="89">
                  <c:v>17.928413626408304</c:v>
                </c:pt>
                <c:pt idx="90">
                  <c:v>17.434047982067085</c:v>
                </c:pt>
                <c:pt idx="91">
                  <c:v>16.939790706691145</c:v>
                </c:pt>
                <c:pt idx="92">
                  <c:v>16.445651375290968</c:v>
                </c:pt>
                <c:pt idx="93">
                  <c:v>15.95164073746229</c:v>
                </c:pt>
                <c:pt idx="94">
                  <c:v>15.45777090171668</c:v>
                </c:pt>
                <c:pt idx="95">
                  <c:v>14.964055555456167</c:v>
                </c:pt>
                <c:pt idx="96">
                  <c:v>14.470510228851666</c:v>
                </c:pt>
                <c:pt idx="97">
                  <c:v>13.977152613132715</c:v>
                </c:pt>
                <c:pt idx="98">
                  <c:v>13.484002946750868</c:v>
                </c:pt>
                <c:pt idx="99">
                  <c:v>12.99108448679484</c:v>
                </c:pt>
                <c:pt idx="100">
                  <c:v>12.498424088269985</c:v>
                </c:pt>
                <c:pt idx="101">
                  <c:v>12.006052920914227</c:v>
                </c:pt>
                <c:pt idx="102">
                  <c:v>11.51400736283712</c:v>
                </c:pt>
                <c:pt idx="103">
                  <c:v>11.022330123490841</c:v>
                </c:pt>
                <c:pt idx="104">
                  <c:v>10.531071666868225</c:v>
                </c:pt>
                <c:pt idx="105">
                  <c:v>10.040292031671669</c:v>
                </c:pt>
                <c:pt idx="106">
                  <c:v>9.5500631819788886</c:v>
                </c:pt>
                <c:pt idx="107">
                  <c:v>9.060472074930324</c:v>
                </c:pt>
                <c:pt idx="108">
                  <c:v>8.5716247093457127</c:v>
                </c:pt>
                <c:pt idx="109">
                  <c:v>8.0836515337353987</c:v>
                </c:pt>
                <c:pt idx="110">
                  <c:v>7.5967147642205175</c:v>
                </c:pt>
                <c:pt idx="111">
                  <c:v>7.1110184251013289</c:v>
                </c:pt>
                <c:pt idx="112">
                  <c:v>6.6268223304382063</c:v>
                </c:pt>
                <c:pt idx="113">
                  <c:v>6.144461861496799</c:v>
                </c:pt>
                <c:pt idx="114">
                  <c:v>5.6643764065584872</c:v>
                </c:pt>
                <c:pt idx="115">
                  <c:v>5.1871509530362312</c:v>
                </c:pt>
                <c:pt idx="116">
                  <c:v>4.7135779348101634</c:v>
                </c:pt>
                <c:pt idx="117">
                  <c:v>4.2447505996121393</c:v>
                </c:pt>
                <c:pt idx="118">
                  <c:v>3.7822055336707643</c:v>
                </c:pt>
                <c:pt idx="119">
                  <c:v>3.3281406956602892</c:v>
                </c:pt>
                <c:pt idx="120">
                  <c:v>2.8857433428806374</c:v>
                </c:pt>
                <c:pt idx="121">
                  <c:v>2.4596546746871155</c:v>
                </c:pt>
                <c:pt idx="122">
                  <c:v>2.0565254623089162</c:v>
                </c:pt>
                <c:pt idx="123">
                  <c:v>1.685364920875011</c:v>
                </c:pt>
                <c:pt idx="124">
                  <c:v>1.3568611747749815</c:v>
                </c:pt>
                <c:pt idx="125">
                  <c:v>1.0805664256485641</c:v>
                </c:pt>
                <c:pt idx="126">
                  <c:v>0.86045658218827459</c:v>
                </c:pt>
                <c:pt idx="127">
                  <c:v>0.69255573570159679</c:v>
                </c:pt>
                <c:pt idx="128">
                  <c:v>0.56731168454879488</c:v>
                </c:pt>
                <c:pt idx="129">
                  <c:v>0.47403630434028687</c:v>
                </c:pt>
                <c:pt idx="130">
                  <c:v>0.40372037994710241</c:v>
                </c:pt>
                <c:pt idx="131">
                  <c:v>0.3497131401400424</c:v>
                </c:pt>
                <c:pt idx="132">
                  <c:v>0.30737338556380989</c:v>
                </c:pt>
                <c:pt idx="133">
                  <c:v>0.27351385891848684</c:v>
                </c:pt>
                <c:pt idx="134">
                  <c:v>0.24593660152980407</c:v>
                </c:pt>
                <c:pt idx="135">
                  <c:v>0.22310502716916009</c:v>
                </c:pt>
                <c:pt idx="136">
                  <c:v>0.20392588810470885</c:v>
                </c:pt>
                <c:pt idx="137">
                  <c:v>0.18760675045631406</c:v>
                </c:pt>
                <c:pt idx="138">
                  <c:v>0.17356262681101448</c:v>
                </c:pt>
                <c:pt idx="139">
                  <c:v>0.16135412888742889</c:v>
                </c:pt>
                <c:pt idx="140">
                  <c:v>0.15064587541991054</c:v>
                </c:pt>
                <c:pt idx="141">
                  <c:v>0.14117805234808381</c:v>
                </c:pt>
                <c:pt idx="142">
                  <c:v>0.13274663537169248</c:v>
                </c:pt>
                <c:pt idx="143">
                  <c:v>0.12518940836959705</c:v>
                </c:pt>
                <c:pt idx="144">
                  <c:v>0.11837592283145339</c:v>
                </c:pt>
                <c:pt idx="145">
                  <c:v>0.11220017993752844</c:v>
                </c:pt>
                <c:pt idx="146">
                  <c:v>0.10657522254737467</c:v>
                </c:pt>
                <c:pt idx="147">
                  <c:v>0.10142908658328373</c:v>
                </c:pt>
                <c:pt idx="148">
                  <c:v>9.6701733342856172E-2</c:v>
                </c:pt>
                <c:pt idx="149">
                  <c:v>9.2342698833256964E-2</c:v>
                </c:pt>
                <c:pt idx="150">
                  <c:v>8.8309273602306837E-2</c:v>
                </c:pt>
                <c:pt idx="151">
                  <c:v>8.4565079540503213E-2</c:v>
                </c:pt>
                <c:pt idx="152">
                  <c:v>8.1078946909826255E-2</c:v>
                </c:pt>
                <c:pt idx="153">
                  <c:v>7.7824020704966967E-2</c:v>
                </c:pt>
                <c:pt idx="154">
                  <c:v>7.4777043837209234E-2</c:v>
                </c:pt>
                <c:pt idx="155">
                  <c:v>7.1917777855006984E-2</c:v>
                </c:pt>
                <c:pt idx="156">
                  <c:v>6.9228531528810977E-2</c:v>
                </c:pt>
                <c:pt idx="157">
                  <c:v>6.6693774687713939E-2</c:v>
                </c:pt>
                <c:pt idx="158">
                  <c:v>6.4299819929689167E-2</c:v>
                </c:pt>
                <c:pt idx="159">
                  <c:v>6.2034558743154632E-2</c:v>
                </c:pt>
                <c:pt idx="160">
                  <c:v>5.9887241532385352E-2</c:v>
                </c:pt>
                <c:pt idx="161">
                  <c:v>5.784829328690097E-2</c:v>
                </c:pt>
                <c:pt idx="162">
                  <c:v>5.5909158357890322E-2</c:v>
                </c:pt>
                <c:pt idx="163">
                  <c:v>5.4062169135103005E-2</c:v>
                </c:pt>
                <c:pt idx="164">
                  <c:v>5.2300434451973063E-2</c:v>
                </c:pt>
                <c:pt idx="165">
                  <c:v>5.0617744356287644E-2</c:v>
                </c:pt>
                <c:pt idx="166">
                  <c:v>4.9008488521231339E-2</c:v>
                </c:pt>
                <c:pt idx="167">
                  <c:v>4.7467586076814679E-2</c:v>
                </c:pt>
                <c:pt idx="168">
                  <c:v>4.599042504401691E-2</c:v>
                </c:pt>
                <c:pt idx="169">
                  <c:v>4.4572809876548124E-2</c:v>
                </c:pt>
                <c:pt idx="170">
                  <c:v>4.3210915874615313E-2</c:v>
                </c:pt>
                <c:pt idx="171">
                  <c:v>4.1901249445291236E-2</c:v>
                </c:pt>
                <c:pt idx="172">
                  <c:v>4.0640613354831934E-2</c:v>
                </c:pt>
                <c:pt idx="173">
                  <c:v>3.9426076257944108E-2</c:v>
                </c:pt>
                <c:pt idx="174">
                  <c:v>3.8254945903355257E-2</c:v>
                </c:pt>
                <c:pt idx="175">
                  <c:v>3.7124745509412138E-2</c:v>
                </c:pt>
                <c:pt idx="176">
                  <c:v>3.6033192881470548E-2</c:v>
                </c:pt>
                <c:pt idx="177">
                  <c:v>3.4978181907456371E-2</c:v>
                </c:pt>
                <c:pt idx="178">
                  <c:v>3.3957766122138126E-2</c:v>
                </c:pt>
                <c:pt idx="179">
                  <c:v>3.2970144075594843E-2</c:v>
                </c:pt>
                <c:pt idx="180">
                  <c:v>3.2013646279385313E-2</c:v>
                </c:pt>
                <c:pt idx="181">
                  <c:v>3.1086723535718397E-2</c:v>
                </c:pt>
                <c:pt idx="182">
                  <c:v>3.0187936481915416E-2</c:v>
                </c:pt>
                <c:pt idx="183">
                  <c:v>2.9315946205250919E-2</c:v>
                </c:pt>
                <c:pt idx="184">
                  <c:v>2.846950580263883E-2</c:v>
                </c:pt>
                <c:pt idx="185">
                  <c:v>2.7647452776161954E-2</c:v>
                </c:pt>
                <c:pt idx="186">
                  <c:v>2.6848702169587835E-2</c:v>
                </c:pt>
                <c:pt idx="187">
                  <c:v>2.6072240363078193E-2</c:v>
                </c:pt>
                <c:pt idx="188">
                  <c:v>2.531711945367977E-2</c:v>
                </c:pt>
                <c:pt idx="189">
                  <c:v>2.4582452158179134E-2</c:v>
                </c:pt>
                <c:pt idx="190">
                  <c:v>2.3867407182602211E-2</c:v>
                </c:pt>
                <c:pt idx="191">
                  <c:v>2.317120500929095E-2</c:v>
                </c:pt>
                <c:pt idx="192">
                  <c:v>2.2493114058354871E-2</c:v>
                </c:pt>
                <c:pt idx="193">
                  <c:v>2.183244718527794E-2</c:v>
                </c:pt>
                <c:pt idx="194">
                  <c:v>2.118855848083645E-2</c:v>
                </c:pt>
                <c:pt idx="195">
                  <c:v>2.0560840343426912E-2</c:v>
                </c:pt>
                <c:pt idx="196">
                  <c:v>1.9948720797035843E-2</c:v>
                </c:pt>
                <c:pt idx="197">
                  <c:v>1.9351661031261087E-2</c:v>
                </c:pt>
                <c:pt idx="198">
                  <c:v>1.8769153142202646E-2</c:v>
                </c:pt>
                <c:pt idx="199">
                  <c:v>1.8200718055371195E-2</c:v>
                </c:pt>
                <c:pt idx="200">
                  <c:v>1.7645903613727539E-2</c:v>
                </c:pt>
                <c:pt idx="201">
                  <c:v>1.7104282815773041E-2</c:v>
                </c:pt>
                <c:pt idx="202">
                  <c:v>1.6575452190145851E-2</c:v>
                </c:pt>
                <c:pt idx="203">
                  <c:v>1.6059030294504017E-2</c:v>
                </c:pt>
                <c:pt idx="204">
                  <c:v>1.555465632783249E-2</c:v>
                </c:pt>
                <c:pt idx="205">
                  <c:v>1.5061988846220077E-2</c:v>
                </c:pt>
                <c:pt idx="206">
                  <c:v>1.4580704573303462E-2</c:v>
                </c:pt>
                <c:pt idx="207">
                  <c:v>1.4110497297279537E-2</c:v>
                </c:pt>
                <c:pt idx="208">
                  <c:v>1.365107684726268E-2</c:v>
                </c:pt>
                <c:pt idx="209">
                  <c:v>1.3202168142408132E-2</c:v>
                </c:pt>
                <c:pt idx="210">
                  <c:v>1.2763510307814925E-2</c:v>
                </c:pt>
                <c:pt idx="211">
                  <c:v>1.2334855851862579E-2</c:v>
                </c:pt>
                <c:pt idx="212">
                  <c:v>1.1915969899971039E-2</c:v>
                </c:pt>
                <c:pt idx="213">
                  <c:v>1.1506629480425268E-2</c:v>
                </c:pt>
                <c:pt idx="214">
                  <c:v>1.1106622858107091E-2</c:v>
                </c:pt>
                <c:pt idx="215">
                  <c:v>1.0715748912449925E-2</c:v>
                </c:pt>
                <c:pt idx="216">
                  <c:v>1.0333816556274892E-2</c:v>
                </c:pt>
                <c:pt idx="217">
                  <c:v>9.9606441923268136E-3</c:v>
                </c:pt>
                <c:pt idx="218">
                  <c:v>9.5960592047721147E-3</c:v>
                </c:pt>
                <c:pt idx="219">
                  <c:v>9.2398974829986692E-3</c:v>
                </c:pt>
                <c:pt idx="220">
                  <c:v>8.8920029754079883E-3</c:v>
                </c:pt>
                <c:pt idx="221">
                  <c:v>8.552227270968259E-3</c:v>
                </c:pt>
                <c:pt idx="222">
                  <c:v>8.2204292065426714E-3</c:v>
                </c:pt>
                <c:pt idx="223">
                  <c:v>7.8964744982272378E-3</c:v>
                </c:pt>
                <c:pt idx="224">
                  <c:v>7.5802353948764504E-3</c:v>
                </c:pt>
                <c:pt idx="225">
                  <c:v>7.2715903524421159E-3</c:v>
                </c:pt>
                <c:pt idx="226">
                  <c:v>6.9704237274825576E-3</c:v>
                </c:pt>
                <c:pt idx="227">
                  <c:v>6.6766254887282847E-3</c:v>
                </c:pt>
                <c:pt idx="228">
                  <c:v>6.3900909453704956E-3</c:v>
                </c:pt>
                <c:pt idx="229">
                  <c:v>6.1107204909436408E-3</c:v>
                </c:pt>
                <c:pt idx="230">
                  <c:v>9.3423498986288907E-4</c:v>
                </c:pt>
                <c:pt idx="231">
                  <c:v>8.424728070087731E-4</c:v>
                </c:pt>
                <c:pt idx="232">
                  <c:v>7.5555933081358675E-4</c:v>
                </c:pt>
                <c:pt idx="233">
                  <c:v>6.7346963995322583E-4</c:v>
                </c:pt>
                <c:pt idx="234">
                  <c:v>5.9618074547499421E-4</c:v>
                </c:pt>
                <c:pt idx="235">
                  <c:v>5.2367150301486259E-4</c:v>
                </c:pt>
                <c:pt idx="236">
                  <c:v>4.5592252980172635E-4</c:v>
                </c:pt>
                <c:pt idx="237">
                  <c:v>3.9291612604260446E-4</c:v>
                </c:pt>
                <c:pt idx="238">
                  <c:v>3.3463620053231718E-4</c:v>
                </c:pt>
                <c:pt idx="239">
                  <c:v>2.8106820012256504E-4</c:v>
                </c:pt>
                <c:pt idx="240">
                  <c:v>2.3219904291257263E-4</c:v>
                </c:pt>
                <c:pt idx="241">
                  <c:v>1.8801705484837293E-4</c:v>
                </c:pt>
                <c:pt idx="242">
                  <c:v>1.4851190961152316E-4</c:v>
                </c:pt>
                <c:pt idx="243">
                  <c:v>1.1367457151040435E-4</c:v>
                </c:pt>
                <c:pt idx="244">
                  <c:v>8.3497241303324697E-5</c:v>
                </c:pt>
                <c:pt idx="245">
                  <c:v>5.7973304685205223E-5</c:v>
                </c:pt>
                <c:pt idx="246">
                  <c:v>3.7097283337265251E-5</c:v>
                </c:pt>
                <c:pt idx="247">
                  <c:v>2.0864788386970757E-5</c:v>
                </c:pt>
                <c:pt idx="248">
                  <c:v>9.2724761366844183E-6</c:v>
                </c:pt>
                <c:pt idx="249">
                  <c:v>2.3180059231817721E-6</c:v>
                </c:pt>
                <c:pt idx="250">
                  <c:v>0</c:v>
                </c:pt>
                <c:pt idx="251" formatCode="General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933-4138-B789-8C52D626D3FD}"/>
            </c:ext>
          </c:extLst>
        </c:ser>
        <c:ser>
          <c:idx val="1"/>
          <c:order val="1"/>
          <c:tx>
            <c:strRef>
              <c:f>'Q.4 Principal Stress'!$H$15</c:f>
              <c:strCache>
                <c:ptCount val="1"/>
                <c:pt idx="0">
                  <c:v>σ2 [MPa]</c:v>
                </c:pt>
              </c:strCache>
            </c:strRef>
          </c:tx>
          <c:spPr>
            <a:ln w="2857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val>
            <c:numRef>
              <c:f>'Q.4 Principal Stress'!$H$16:$H$266</c:f>
              <c:numCache>
                <c:formatCode>0.0000</c:formatCode>
                <c:ptCount val="251"/>
                <c:pt idx="0">
                  <c:v>0</c:v>
                </c:pt>
                <c:pt idx="1">
                  <c:v>-2.3180059231817721E-6</c:v>
                </c:pt>
                <c:pt idx="2">
                  <c:v>-9.2724761366844183E-6</c:v>
                </c:pt>
                <c:pt idx="3">
                  <c:v>-2.0864788386970757E-5</c:v>
                </c:pt>
                <c:pt idx="4">
                  <c:v>-3.7097283337265251E-5</c:v>
                </c:pt>
                <c:pt idx="5">
                  <c:v>-5.7973304685205223E-5</c:v>
                </c:pt>
                <c:pt idx="6">
                  <c:v>-8.3497241303324697E-5</c:v>
                </c:pt>
                <c:pt idx="7">
                  <c:v>-1.1367457151040435E-4</c:v>
                </c:pt>
                <c:pt idx="8">
                  <c:v>-1.4851190961152316E-4</c:v>
                </c:pt>
                <c:pt idx="9">
                  <c:v>-1.8801705484837293E-4</c:v>
                </c:pt>
                <c:pt idx="10">
                  <c:v>-2.3219904291257263E-4</c:v>
                </c:pt>
                <c:pt idx="11">
                  <c:v>-2.8106820012256504E-4</c:v>
                </c:pt>
                <c:pt idx="12">
                  <c:v>-3.3463620053231718E-4</c:v>
                </c:pt>
                <c:pt idx="13">
                  <c:v>-3.9291612604260446E-4</c:v>
                </c:pt>
                <c:pt idx="14">
                  <c:v>-4.5592252980172635E-4</c:v>
                </c:pt>
                <c:pt idx="15">
                  <c:v>-5.2367150301486259E-4</c:v>
                </c:pt>
                <c:pt idx="16">
                  <c:v>-5.9618074547499421E-4</c:v>
                </c:pt>
                <c:pt idx="17">
                  <c:v>-6.7346963995322583E-4</c:v>
                </c:pt>
                <c:pt idx="18">
                  <c:v>-7.5555933081358675E-4</c:v>
                </c:pt>
                <c:pt idx="19">
                  <c:v>-8.424728070087731E-4</c:v>
                </c:pt>
                <c:pt idx="20">
                  <c:v>-9.3423498986288907E-4</c:v>
                </c:pt>
                <c:pt idx="21">
                  <c:v>-6.1107204909436408E-3</c:v>
                </c:pt>
                <c:pt idx="22">
                  <c:v>-6.3900909453704956E-3</c:v>
                </c:pt>
                <c:pt idx="23">
                  <c:v>-6.6766254887282847E-3</c:v>
                </c:pt>
                <c:pt idx="24">
                  <c:v>-6.9704237274825576E-3</c:v>
                </c:pt>
                <c:pt idx="25">
                  <c:v>-7.2715903524421159E-3</c:v>
                </c:pt>
                <c:pt idx="26">
                  <c:v>-7.5802353948764504E-3</c:v>
                </c:pt>
                <c:pt idx="27">
                  <c:v>-7.8964744982272378E-3</c:v>
                </c:pt>
                <c:pt idx="28">
                  <c:v>-8.2204292065426714E-3</c:v>
                </c:pt>
                <c:pt idx="29">
                  <c:v>-8.552227270968259E-3</c:v>
                </c:pt>
                <c:pt idx="30">
                  <c:v>-8.8920029754079883E-3</c:v>
                </c:pt>
                <c:pt idx="31">
                  <c:v>-9.2398974829986692E-3</c:v>
                </c:pt>
                <c:pt idx="32">
                  <c:v>-9.5960592047721147E-3</c:v>
                </c:pt>
                <c:pt idx="33">
                  <c:v>-9.9606441923268136E-3</c:v>
                </c:pt>
                <c:pt idx="34">
                  <c:v>-1.0333816556274892E-2</c:v>
                </c:pt>
                <c:pt idx="35">
                  <c:v>-1.0715748912449925E-2</c:v>
                </c:pt>
                <c:pt idx="36">
                  <c:v>-1.1106622858107091E-2</c:v>
                </c:pt>
                <c:pt idx="37">
                  <c:v>-1.1506629480425268E-2</c:v>
                </c:pt>
                <c:pt idx="38">
                  <c:v>-1.1915969899971039E-2</c:v>
                </c:pt>
                <c:pt idx="39">
                  <c:v>-1.2334855851862579E-2</c:v>
                </c:pt>
                <c:pt idx="40">
                  <c:v>-1.2763510307814925E-2</c:v>
                </c:pt>
                <c:pt idx="41">
                  <c:v>-1.3202168142408132E-2</c:v>
                </c:pt>
                <c:pt idx="42">
                  <c:v>-1.365107684726268E-2</c:v>
                </c:pt>
                <c:pt idx="43">
                  <c:v>-1.4110497297279537E-2</c:v>
                </c:pt>
                <c:pt idx="44">
                  <c:v>-1.4580704573303462E-2</c:v>
                </c:pt>
                <c:pt idx="45">
                  <c:v>-1.5061988846220077E-2</c:v>
                </c:pt>
                <c:pt idx="46">
                  <c:v>-1.555465632783249E-2</c:v>
                </c:pt>
                <c:pt idx="47">
                  <c:v>-1.6059030294504017E-2</c:v>
                </c:pt>
                <c:pt idx="48">
                  <c:v>-1.6575452190145851E-2</c:v>
                </c:pt>
                <c:pt idx="49">
                  <c:v>-1.7104282815773041E-2</c:v>
                </c:pt>
                <c:pt idx="50">
                  <c:v>-1.7645903613727539E-2</c:v>
                </c:pt>
                <c:pt idx="51">
                  <c:v>-1.8200718055371195E-2</c:v>
                </c:pt>
                <c:pt idx="52">
                  <c:v>-1.8769153142202646E-2</c:v>
                </c:pt>
                <c:pt idx="53">
                  <c:v>-1.9351661031261087E-2</c:v>
                </c:pt>
                <c:pt idx="54">
                  <c:v>-1.9948720797035843E-2</c:v>
                </c:pt>
                <c:pt idx="55">
                  <c:v>-2.0560840343426912E-2</c:v>
                </c:pt>
                <c:pt idx="56">
                  <c:v>-2.118855848083645E-2</c:v>
                </c:pt>
                <c:pt idx="57">
                  <c:v>-2.183244718527794E-2</c:v>
                </c:pt>
                <c:pt idx="58">
                  <c:v>-2.2493114058356731E-2</c:v>
                </c:pt>
                <c:pt idx="59">
                  <c:v>-2.317120500929095E-2</c:v>
                </c:pt>
                <c:pt idx="60">
                  <c:v>-2.3867407182602211E-2</c:v>
                </c:pt>
                <c:pt idx="61">
                  <c:v>-2.4582452158180997E-2</c:v>
                </c:pt>
                <c:pt idx="62">
                  <c:v>-2.531711945367977E-2</c:v>
                </c:pt>
                <c:pt idx="63">
                  <c:v>-2.6072240363078193E-2</c:v>
                </c:pt>
                <c:pt idx="64">
                  <c:v>-2.6848702169587835E-2</c:v>
                </c:pt>
                <c:pt idx="65">
                  <c:v>-2.7647452776161954E-2</c:v>
                </c:pt>
                <c:pt idx="66">
                  <c:v>-2.846950580263883E-2</c:v>
                </c:pt>
                <c:pt idx="67">
                  <c:v>-2.9315946205250919E-2</c:v>
                </c:pt>
                <c:pt idx="68">
                  <c:v>-3.0187936481913553E-2</c:v>
                </c:pt>
                <c:pt idx="69">
                  <c:v>-3.1086723535718397E-2</c:v>
                </c:pt>
                <c:pt idx="70">
                  <c:v>-3.2013646279387173E-2</c:v>
                </c:pt>
                <c:pt idx="71">
                  <c:v>-3.2970144075596702E-2</c:v>
                </c:pt>
                <c:pt idx="72">
                  <c:v>-3.3957766122138126E-2</c:v>
                </c:pt>
                <c:pt idx="73">
                  <c:v>-3.4978181907456371E-2</c:v>
                </c:pt>
                <c:pt idx="74">
                  <c:v>-3.6033192881470548E-2</c:v>
                </c:pt>
                <c:pt idx="75">
                  <c:v>-3.7124745509414005E-2</c:v>
                </c:pt>
                <c:pt idx="76">
                  <c:v>-3.8254945903355257E-2</c:v>
                </c:pt>
                <c:pt idx="77">
                  <c:v>-3.9426076257944108E-2</c:v>
                </c:pt>
                <c:pt idx="78">
                  <c:v>-4.0640613354831934E-2</c:v>
                </c:pt>
                <c:pt idx="79">
                  <c:v>-4.1901249445289376E-2</c:v>
                </c:pt>
                <c:pt idx="80">
                  <c:v>-4.3210915874617173E-2</c:v>
                </c:pt>
                <c:pt idx="81">
                  <c:v>-4.4572809876548124E-2</c:v>
                </c:pt>
                <c:pt idx="82">
                  <c:v>-4.599042504401691E-2</c:v>
                </c:pt>
                <c:pt idx="83">
                  <c:v>-4.7467586076814679E-2</c:v>
                </c:pt>
                <c:pt idx="84">
                  <c:v>-4.9008488521231339E-2</c:v>
                </c:pt>
                <c:pt idx="85">
                  <c:v>-5.0617744356287644E-2</c:v>
                </c:pt>
                <c:pt idx="86">
                  <c:v>-5.2300434451973063E-2</c:v>
                </c:pt>
                <c:pt idx="87">
                  <c:v>-5.4062169135103005E-2</c:v>
                </c:pt>
                <c:pt idx="88">
                  <c:v>-5.5909158357890322E-2</c:v>
                </c:pt>
                <c:pt idx="89">
                  <c:v>-5.784829328690097E-2</c:v>
                </c:pt>
                <c:pt idx="90">
                  <c:v>-5.9887241532385352E-2</c:v>
                </c:pt>
                <c:pt idx="91">
                  <c:v>-6.2034558743154632E-2</c:v>
                </c:pt>
                <c:pt idx="92">
                  <c:v>-6.4299819929689167E-2</c:v>
                </c:pt>
                <c:pt idx="93">
                  <c:v>-6.6693774687714868E-2</c:v>
                </c:pt>
                <c:pt idx="94">
                  <c:v>-6.9228531528810977E-2</c:v>
                </c:pt>
                <c:pt idx="95">
                  <c:v>-7.1917777855006984E-2</c:v>
                </c:pt>
                <c:pt idx="96">
                  <c:v>-7.4777043837209234E-2</c:v>
                </c:pt>
                <c:pt idx="97">
                  <c:v>-7.7824020704966967E-2</c:v>
                </c:pt>
                <c:pt idx="98">
                  <c:v>-8.1078946909827185E-2</c:v>
                </c:pt>
                <c:pt idx="99">
                  <c:v>-8.4565079540503213E-2</c:v>
                </c:pt>
                <c:pt idx="100">
                  <c:v>-8.8309273602306837E-2</c:v>
                </c:pt>
                <c:pt idx="101">
                  <c:v>-9.2342698833256964E-2</c:v>
                </c:pt>
                <c:pt idx="102">
                  <c:v>-9.6701733342856172E-2</c:v>
                </c:pt>
                <c:pt idx="103">
                  <c:v>-0.10142908658328373</c:v>
                </c:pt>
                <c:pt idx="104">
                  <c:v>-0.10657522254737467</c:v>
                </c:pt>
                <c:pt idx="105">
                  <c:v>-0.11220017993752844</c:v>
                </c:pt>
                <c:pt idx="106">
                  <c:v>-0.11837592283145339</c:v>
                </c:pt>
                <c:pt idx="107">
                  <c:v>-0.12518940836959705</c:v>
                </c:pt>
                <c:pt idx="108">
                  <c:v>-0.13274663537169248</c:v>
                </c:pt>
                <c:pt idx="109">
                  <c:v>-0.14117805234808428</c:v>
                </c:pt>
                <c:pt idx="110">
                  <c:v>-0.15064587541991054</c:v>
                </c:pt>
                <c:pt idx="111">
                  <c:v>-0.16135412888742889</c:v>
                </c:pt>
                <c:pt idx="112">
                  <c:v>-0.17356262681101448</c:v>
                </c:pt>
                <c:pt idx="113">
                  <c:v>-0.18760675045631406</c:v>
                </c:pt>
                <c:pt idx="114">
                  <c:v>-0.20392588810470932</c:v>
                </c:pt>
                <c:pt idx="115">
                  <c:v>-0.22310502716916056</c:v>
                </c:pt>
                <c:pt idx="116">
                  <c:v>-0.24593660152980451</c:v>
                </c:pt>
                <c:pt idx="117">
                  <c:v>-0.27351385891848778</c:v>
                </c:pt>
                <c:pt idx="118">
                  <c:v>-0.30737338556381011</c:v>
                </c:pt>
                <c:pt idx="119">
                  <c:v>-0.34971314014004218</c:v>
                </c:pt>
                <c:pt idx="120">
                  <c:v>-0.40372037994710241</c:v>
                </c:pt>
                <c:pt idx="121">
                  <c:v>-0.47403630434028687</c:v>
                </c:pt>
                <c:pt idx="122">
                  <c:v>-0.56731168454879488</c:v>
                </c:pt>
                <c:pt idx="123">
                  <c:v>-0.69255573570159679</c:v>
                </c:pt>
                <c:pt idx="124">
                  <c:v>-0.86045658218827459</c:v>
                </c:pt>
                <c:pt idx="125">
                  <c:v>-1.0805664256485641</c:v>
                </c:pt>
                <c:pt idx="126">
                  <c:v>-1.3568611747749815</c:v>
                </c:pt>
                <c:pt idx="127">
                  <c:v>-1.685364920875011</c:v>
                </c:pt>
                <c:pt idx="128">
                  <c:v>-2.0565254623089162</c:v>
                </c:pt>
                <c:pt idx="129">
                  <c:v>-2.4596546746871155</c:v>
                </c:pt>
                <c:pt idx="130">
                  <c:v>-2.8857433428806374</c:v>
                </c:pt>
                <c:pt idx="131">
                  <c:v>-3.3281406956602892</c:v>
                </c:pt>
                <c:pt idx="132">
                  <c:v>-3.7822055336707643</c:v>
                </c:pt>
                <c:pt idx="133">
                  <c:v>-4.2447505996121482</c:v>
                </c:pt>
                <c:pt idx="134">
                  <c:v>-4.7135779348101732</c:v>
                </c:pt>
                <c:pt idx="135">
                  <c:v>-5.1871509530362303</c:v>
                </c:pt>
                <c:pt idx="136">
                  <c:v>-5.6643764065584863</c:v>
                </c:pt>
                <c:pt idx="137">
                  <c:v>-6.144461861496799</c:v>
                </c:pt>
                <c:pt idx="138">
                  <c:v>-6.6268223304382063</c:v>
                </c:pt>
                <c:pt idx="139">
                  <c:v>-7.1110184251013289</c:v>
                </c:pt>
                <c:pt idx="140">
                  <c:v>-7.5967147642205175</c:v>
                </c:pt>
                <c:pt idx="141">
                  <c:v>-8.0836515337353969</c:v>
                </c:pt>
                <c:pt idx="142">
                  <c:v>-8.5716247093457127</c:v>
                </c:pt>
                <c:pt idx="143">
                  <c:v>-9.060472074930324</c:v>
                </c:pt>
                <c:pt idx="144">
                  <c:v>-9.5500631819788886</c:v>
                </c:pt>
                <c:pt idx="145">
                  <c:v>-10.040292031671669</c:v>
                </c:pt>
                <c:pt idx="146">
                  <c:v>-10.531071666868225</c:v>
                </c:pt>
                <c:pt idx="147">
                  <c:v>-11.022330123490841</c:v>
                </c:pt>
                <c:pt idx="148">
                  <c:v>-11.51400736283712</c:v>
                </c:pt>
                <c:pt idx="149">
                  <c:v>-12.006052920914227</c:v>
                </c:pt>
                <c:pt idx="150">
                  <c:v>-12.498424088269985</c:v>
                </c:pt>
                <c:pt idx="151">
                  <c:v>-12.991084486794886</c:v>
                </c:pt>
                <c:pt idx="152">
                  <c:v>-13.484002946750916</c:v>
                </c:pt>
                <c:pt idx="153">
                  <c:v>-13.977152613132768</c:v>
                </c:pt>
                <c:pt idx="154">
                  <c:v>-14.470510228851717</c:v>
                </c:pt>
                <c:pt idx="155">
                  <c:v>-14.96405555545622</c:v>
                </c:pt>
                <c:pt idx="156">
                  <c:v>-15.457770901716732</c:v>
                </c:pt>
                <c:pt idx="157">
                  <c:v>-15.951640737462341</c:v>
                </c:pt>
                <c:pt idx="158">
                  <c:v>-16.445651375291025</c:v>
                </c:pt>
                <c:pt idx="159">
                  <c:v>-16.939790706691198</c:v>
                </c:pt>
                <c:pt idx="160">
                  <c:v>-17.434047982067135</c:v>
                </c:pt>
                <c:pt idx="161">
                  <c:v>-17.928413626408354</c:v>
                </c:pt>
                <c:pt idx="162">
                  <c:v>-18.422879084066047</c:v>
                </c:pt>
                <c:pt idx="163">
                  <c:v>-18.917436687429973</c:v>
                </c:pt>
                <c:pt idx="164">
                  <c:v>-19.412079545333551</c:v>
                </c:pt>
                <c:pt idx="165">
                  <c:v>-19.906801447824567</c:v>
                </c:pt>
                <c:pt idx="166">
                  <c:v>-20.401596784576224</c:v>
                </c:pt>
                <c:pt idx="167">
                  <c:v>-20.896460474718516</c:v>
                </c:pt>
                <c:pt idx="168">
                  <c:v>-21.391387906272417</c:v>
                </c:pt>
                <c:pt idx="169">
                  <c:v>-21.886374883691662</c:v>
                </c:pt>
                <c:pt idx="170">
                  <c:v>-22.381417582276434</c:v>
                </c:pt>
                <c:pt idx="171">
                  <c:v>-22.876512508433819</c:v>
                </c:pt>
                <c:pt idx="172">
                  <c:v>-23.371656464930066</c:v>
                </c:pt>
                <c:pt idx="173">
                  <c:v>-23.866846520419884</c:v>
                </c:pt>
                <c:pt idx="174">
                  <c:v>-24.362079982652002</c:v>
                </c:pt>
                <c:pt idx="175">
                  <c:v>-24.857354374844768</c:v>
                </c:pt>
                <c:pt idx="176">
                  <c:v>-25.352667414803527</c:v>
                </c:pt>
                <c:pt idx="177">
                  <c:v>-25.848016996416224</c:v>
                </c:pt>
                <c:pt idx="178">
                  <c:v>-26.343401173217611</c:v>
                </c:pt>
                <c:pt idx="179">
                  <c:v>-26.838818143757777</c:v>
                </c:pt>
                <c:pt idx="180">
                  <c:v>-27.33426623854827</c:v>
                </c:pt>
                <c:pt idx="181">
                  <c:v>-27.829743908391318</c:v>
                </c:pt>
                <c:pt idx="182">
                  <c:v>-28.325249713924222</c:v>
                </c:pt>
                <c:pt idx="183">
                  <c:v>-28.820782316234265</c:v>
                </c:pt>
                <c:pt idx="184">
                  <c:v>-29.316340468418357</c:v>
                </c:pt>
                <c:pt idx="185">
                  <c:v>-29.811923007978589</c:v>
                </c:pt>
                <c:pt idx="186">
                  <c:v>-30.307528849958718</c:v>
                </c:pt>
                <c:pt idx="187">
                  <c:v>-30.803156980738922</c:v>
                </c:pt>
                <c:pt idx="188">
                  <c:v>-31.298806452416223</c:v>
                </c:pt>
                <c:pt idx="189">
                  <c:v>-31.794476377707433</c:v>
                </c:pt>
                <c:pt idx="190">
                  <c:v>-32.290165925318561</c:v>
                </c:pt>
                <c:pt idx="191">
                  <c:v>-32.785874315731959</c:v>
                </c:pt>
                <c:pt idx="192">
                  <c:v>-33.281600817367732</c:v>
                </c:pt>
                <c:pt idx="193">
                  <c:v>-33.777344743081358</c:v>
                </c:pt>
                <c:pt idx="194">
                  <c:v>-34.273105446963633</c:v>
                </c:pt>
                <c:pt idx="195">
                  <c:v>-34.768882321412924</c:v>
                </c:pt>
                <c:pt idx="196">
                  <c:v>-35.264674794453235</c:v>
                </c:pt>
                <c:pt idx="197">
                  <c:v>-35.760482327274168</c:v>
                </c:pt>
                <c:pt idx="198">
                  <c:v>-36.256304411971826</c:v>
                </c:pt>
                <c:pt idx="199">
                  <c:v>-36.752140569471685</c:v>
                </c:pt>
                <c:pt idx="200">
                  <c:v>-37.247990347616764</c:v>
                </c:pt>
                <c:pt idx="201">
                  <c:v>-37.74385331940551</c:v>
                </c:pt>
                <c:pt idx="202">
                  <c:v>-38.23972908136659</c:v>
                </c:pt>
                <c:pt idx="203">
                  <c:v>-38.735617252057658</c:v>
                </c:pt>
                <c:pt idx="204">
                  <c:v>-39.231517470677687</c:v>
                </c:pt>
                <c:pt idx="205">
                  <c:v>-39.727429395782785</c:v>
                </c:pt>
                <c:pt idx="206">
                  <c:v>-40.223352704096577</c:v>
                </c:pt>
                <c:pt idx="207">
                  <c:v>-40.719287089407267</c:v>
                </c:pt>
                <c:pt idx="208">
                  <c:v>-41.215232261543953</c:v>
                </c:pt>
                <c:pt idx="209">
                  <c:v>-41.711187945425806</c:v>
                </c:pt>
                <c:pt idx="210">
                  <c:v>-42.207153880177913</c:v>
                </c:pt>
                <c:pt idx="211">
                  <c:v>-42.703129818308668</c:v>
                </c:pt>
                <c:pt idx="212">
                  <c:v>-43.199115524943487</c:v>
                </c:pt>
                <c:pt idx="213">
                  <c:v>-43.695110777110649</c:v>
                </c:pt>
                <c:pt idx="214">
                  <c:v>-44.191115363075035</c:v>
                </c:pt>
                <c:pt idx="215">
                  <c:v>-44.687129081716094</c:v>
                </c:pt>
                <c:pt idx="216">
                  <c:v>-45.183151741946624</c:v>
                </c:pt>
                <c:pt idx="217">
                  <c:v>-45.67918316216938</c:v>
                </c:pt>
                <c:pt idx="218">
                  <c:v>-46.175223169768529</c:v>
                </c:pt>
                <c:pt idx="219">
                  <c:v>-46.671271600633467</c:v>
                </c:pt>
                <c:pt idx="220">
                  <c:v>-47.167328298712583</c:v>
                </c:pt>
                <c:pt idx="221">
                  <c:v>-47.66339311559485</c:v>
                </c:pt>
                <c:pt idx="222">
                  <c:v>-48.159465910117135</c:v>
                </c:pt>
                <c:pt idx="223">
                  <c:v>-48.65554654799552</c:v>
                </c:pt>
                <c:pt idx="224">
                  <c:v>-49.151634901478886</c:v>
                </c:pt>
                <c:pt idx="225">
                  <c:v>-49.647730849023148</c:v>
                </c:pt>
                <c:pt idx="226">
                  <c:v>-50.143834274984904</c:v>
                </c:pt>
                <c:pt idx="227">
                  <c:v>-50.639945069332846</c:v>
                </c:pt>
                <c:pt idx="228">
                  <c:v>-51.136063127376197</c:v>
                </c:pt>
                <c:pt idx="229">
                  <c:v>-51.632188349508482</c:v>
                </c:pt>
                <c:pt idx="230">
                  <c:v>-52.123416456594107</c:v>
                </c:pt>
                <c:pt idx="231">
                  <c:v>-52.619729286997959</c:v>
                </c:pt>
                <c:pt idx="232">
                  <c:v>-53.11604696610847</c:v>
                </c:pt>
                <c:pt idx="233">
                  <c:v>-53.612369469004321</c:v>
                </c:pt>
                <c:pt idx="234">
                  <c:v>-54.108696772696554</c:v>
                </c:pt>
                <c:pt idx="235">
                  <c:v>-54.605028856040789</c:v>
                </c:pt>
                <c:pt idx="236">
                  <c:v>-55.101365699654281</c:v>
                </c:pt>
                <c:pt idx="237">
                  <c:v>-55.597707285837238</c:v>
                </c:pt>
                <c:pt idx="238">
                  <c:v>-56.094053598498434</c:v>
                </c:pt>
                <c:pt idx="239">
                  <c:v>-56.590404623084737</c:v>
                </c:pt>
                <c:pt idx="240">
                  <c:v>-57.086760346514225</c:v>
                </c:pt>
                <c:pt idx="241">
                  <c:v>-57.583120757112873</c:v>
                </c:pt>
                <c:pt idx="242">
                  <c:v>-58.079485844554341</c:v>
                </c:pt>
                <c:pt idx="243">
                  <c:v>-58.575855599802942</c:v>
                </c:pt>
                <c:pt idx="244">
                  <c:v>-59.072230015059439</c:v>
                </c:pt>
                <c:pt idx="245">
                  <c:v>-59.568609083709539</c:v>
                </c:pt>
                <c:pt idx="246">
                  <c:v>-60.064992800274894</c:v>
                </c:pt>
                <c:pt idx="247">
                  <c:v>-60.561381160366658</c:v>
                </c:pt>
                <c:pt idx="248">
                  <c:v>-61.057774160641102</c:v>
                </c:pt>
                <c:pt idx="249">
                  <c:v>-61.554171798757615</c:v>
                </c:pt>
                <c:pt idx="250">
                  <c:v>-62.050574073338382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933-4138-B789-8C52D626D3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87477487"/>
        <c:axId val="987499087"/>
      </c:lineChart>
      <c:catAx>
        <c:axId val="98747748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2158139596057309"/>
              <c:y val="0.9202432543622771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7499087"/>
        <c:crosses val="autoZero"/>
        <c:auto val="1"/>
        <c:lblAlgn val="ctr"/>
        <c:lblOffset val="100"/>
        <c:noMultiLvlLbl val="0"/>
      </c:catAx>
      <c:valAx>
        <c:axId val="9874990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400"/>
                  <a:t>Normal</a:t>
                </a:r>
                <a:r>
                  <a:rPr lang="en-CA" sz="1400" baseline="0"/>
                  <a:t> Stress [MPa]</a:t>
                </a:r>
                <a:endParaRPr lang="en-CA" sz="1400"/>
              </a:p>
            </c:rich>
          </c:tx>
          <c:layout>
            <c:manualLayout>
              <c:xMode val="edge"/>
              <c:yMode val="edge"/>
              <c:x val="2.0188199291757098E-2"/>
              <c:y val="0.4480976580946025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A"/>
            </a:p>
          </c:txPr>
        </c:title>
        <c:numFmt formatCode="#,##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7477487"/>
        <c:crosses val="autoZero"/>
        <c:crossBetween val="between"/>
        <c:majorUnit val="10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42252600649302807"/>
          <c:y val="7.5592690569581553E-2"/>
          <c:w val="0.17235345813499917"/>
          <c:h val="3.37520965722520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1600"/>
              <a:t>Lift Factor of Safety of I-Beam</a:t>
            </a:r>
            <a:r>
              <a:rPr lang="en-CA" sz="1600" baseline="0"/>
              <a:t> using Distortional Energy Theory</a:t>
            </a:r>
            <a:endParaRPr lang="en-CA" sz="1600"/>
          </a:p>
        </c:rich>
      </c:tx>
      <c:layout>
        <c:manualLayout>
          <c:xMode val="edge"/>
          <c:yMode val="edge"/>
          <c:x val="0.24035895892108983"/>
          <c:y val="3.995657197582325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A"/>
        </a:p>
      </c:txPr>
    </c:title>
    <c:autoTitleDeleted val="0"/>
    <c:plotArea>
      <c:layout>
        <c:manualLayout>
          <c:layoutTarget val="inner"/>
          <c:xMode val="edge"/>
          <c:yMode val="edge"/>
          <c:x val="9.4996967850807607E-2"/>
          <c:y val="0.12244941493226959"/>
          <c:w val="0.87817489010386685"/>
          <c:h val="0.70783294696712185"/>
        </c:manualLayout>
      </c:layout>
      <c:lineChart>
        <c:grouping val="standard"/>
        <c:varyColors val="0"/>
        <c:ser>
          <c:idx val="0"/>
          <c:order val="0"/>
          <c:tx>
            <c:strRef>
              <c:f>'Q.5 Distorsional Energy'!$F$12</c:f>
              <c:strCache>
                <c:ptCount val="1"/>
                <c:pt idx="0">
                  <c:v>FS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'Q.5 Distorsional Energy'!$D$13:$D$263</c:f>
              <c:numCache>
                <c:formatCode>0.000</c:formatCode>
                <c:ptCount val="251"/>
                <c:pt idx="0">
                  <c:v>-0.125</c:v>
                </c:pt>
                <c:pt idx="1">
                  <c:v>-0.124</c:v>
                </c:pt>
                <c:pt idx="2">
                  <c:v>-0.123</c:v>
                </c:pt>
                <c:pt idx="3">
                  <c:v>-0.122</c:v>
                </c:pt>
                <c:pt idx="4">
                  <c:v>-0.121</c:v>
                </c:pt>
                <c:pt idx="5">
                  <c:v>-0.12</c:v>
                </c:pt>
                <c:pt idx="6">
                  <c:v>-0.11899999999999999</c:v>
                </c:pt>
                <c:pt idx="7">
                  <c:v>-0.11799999999999999</c:v>
                </c:pt>
                <c:pt idx="8">
                  <c:v>-0.11700000000000001</c:v>
                </c:pt>
                <c:pt idx="9">
                  <c:v>-0.11600000000000001</c:v>
                </c:pt>
                <c:pt idx="10">
                  <c:v>-0.115</c:v>
                </c:pt>
                <c:pt idx="11">
                  <c:v>-0.114</c:v>
                </c:pt>
                <c:pt idx="12">
                  <c:v>-0.113</c:v>
                </c:pt>
                <c:pt idx="13">
                  <c:v>-0.112</c:v>
                </c:pt>
                <c:pt idx="14">
                  <c:v>-0.111</c:v>
                </c:pt>
                <c:pt idx="15">
                  <c:v>-0.11</c:v>
                </c:pt>
                <c:pt idx="16">
                  <c:v>-0.109</c:v>
                </c:pt>
                <c:pt idx="17">
                  <c:v>-0.108</c:v>
                </c:pt>
                <c:pt idx="18">
                  <c:v>-0.107</c:v>
                </c:pt>
                <c:pt idx="19">
                  <c:v>-0.106</c:v>
                </c:pt>
                <c:pt idx="20">
                  <c:v>-0.105</c:v>
                </c:pt>
                <c:pt idx="21">
                  <c:v>-0.104</c:v>
                </c:pt>
                <c:pt idx="22">
                  <c:v>-0.10299999999999999</c:v>
                </c:pt>
                <c:pt idx="23">
                  <c:v>-0.10199999999999999</c:v>
                </c:pt>
                <c:pt idx="24">
                  <c:v>-0.10100000000000001</c:v>
                </c:pt>
                <c:pt idx="25">
                  <c:v>-0.1</c:v>
                </c:pt>
                <c:pt idx="26">
                  <c:v>-9.9000000000000005E-2</c:v>
                </c:pt>
                <c:pt idx="27">
                  <c:v>-9.8000000000000004E-2</c:v>
                </c:pt>
                <c:pt idx="28">
                  <c:v>-9.7000000000000003E-2</c:v>
                </c:pt>
                <c:pt idx="29">
                  <c:v>-9.6000000000000002E-2</c:v>
                </c:pt>
                <c:pt idx="30">
                  <c:v>-9.5000000000000001E-2</c:v>
                </c:pt>
                <c:pt idx="31">
                  <c:v>-9.4E-2</c:v>
                </c:pt>
                <c:pt idx="32">
                  <c:v>-9.2999999999999999E-2</c:v>
                </c:pt>
                <c:pt idx="33">
                  <c:v>-9.1999999999999998E-2</c:v>
                </c:pt>
                <c:pt idx="34">
                  <c:v>-9.0999999999999998E-2</c:v>
                </c:pt>
                <c:pt idx="35">
                  <c:v>-0.09</c:v>
                </c:pt>
                <c:pt idx="36">
                  <c:v>-8.8999999999999996E-2</c:v>
                </c:pt>
                <c:pt idx="37">
                  <c:v>-8.7999999999999995E-2</c:v>
                </c:pt>
                <c:pt idx="38">
                  <c:v>-8.6999999999999994E-2</c:v>
                </c:pt>
                <c:pt idx="39">
                  <c:v>-8.5999999999999993E-2</c:v>
                </c:pt>
                <c:pt idx="40">
                  <c:v>-8.5000000000000006E-2</c:v>
                </c:pt>
                <c:pt idx="41">
                  <c:v>-8.4000000000000005E-2</c:v>
                </c:pt>
                <c:pt idx="42">
                  <c:v>-8.3000000000000004E-2</c:v>
                </c:pt>
                <c:pt idx="43">
                  <c:v>-8.2000000000000003E-2</c:v>
                </c:pt>
                <c:pt idx="44">
                  <c:v>-8.1000000000000003E-2</c:v>
                </c:pt>
                <c:pt idx="45">
                  <c:v>-0.08</c:v>
                </c:pt>
                <c:pt idx="46">
                  <c:v>-7.9000000000000001E-2</c:v>
                </c:pt>
                <c:pt idx="47">
                  <c:v>-7.8E-2</c:v>
                </c:pt>
                <c:pt idx="48">
                  <c:v>-7.6999999999999999E-2</c:v>
                </c:pt>
                <c:pt idx="49">
                  <c:v>-7.5999999999999998E-2</c:v>
                </c:pt>
                <c:pt idx="50">
                  <c:v>-7.4999999999999997E-2</c:v>
                </c:pt>
                <c:pt idx="51">
                  <c:v>-7.3999999999999996E-2</c:v>
                </c:pt>
                <c:pt idx="52">
                  <c:v>-7.2999999999999995E-2</c:v>
                </c:pt>
                <c:pt idx="53">
                  <c:v>-7.1999999999999995E-2</c:v>
                </c:pt>
                <c:pt idx="54">
                  <c:v>-7.0999999999999994E-2</c:v>
                </c:pt>
                <c:pt idx="55">
                  <c:v>-7.0000000000000007E-2</c:v>
                </c:pt>
                <c:pt idx="56">
                  <c:v>-6.9000000000000006E-2</c:v>
                </c:pt>
                <c:pt idx="57">
                  <c:v>-6.7999999999999894E-2</c:v>
                </c:pt>
                <c:pt idx="58">
                  <c:v>-6.6999999999999907E-2</c:v>
                </c:pt>
                <c:pt idx="59">
                  <c:v>-6.5999999999999906E-2</c:v>
                </c:pt>
                <c:pt idx="60">
                  <c:v>-6.4999999999999905E-2</c:v>
                </c:pt>
                <c:pt idx="61">
                  <c:v>-6.3999999999999904E-2</c:v>
                </c:pt>
                <c:pt idx="62">
                  <c:v>-6.2999999999999903E-2</c:v>
                </c:pt>
                <c:pt idx="63">
                  <c:v>-6.1999999999999902E-2</c:v>
                </c:pt>
                <c:pt idx="64">
                  <c:v>-6.0999999999999902E-2</c:v>
                </c:pt>
                <c:pt idx="65">
                  <c:v>-5.9999999999999901E-2</c:v>
                </c:pt>
                <c:pt idx="66">
                  <c:v>-5.89999999999999E-2</c:v>
                </c:pt>
                <c:pt idx="67">
                  <c:v>-5.7999999999999899E-2</c:v>
                </c:pt>
                <c:pt idx="68">
                  <c:v>-5.6999999999999898E-2</c:v>
                </c:pt>
                <c:pt idx="69">
                  <c:v>-5.5999999999999897E-2</c:v>
                </c:pt>
                <c:pt idx="70">
                  <c:v>-5.4999999999999903E-2</c:v>
                </c:pt>
                <c:pt idx="71">
                  <c:v>-5.3999999999999902E-2</c:v>
                </c:pt>
                <c:pt idx="72">
                  <c:v>-5.2999999999999901E-2</c:v>
                </c:pt>
                <c:pt idx="73">
                  <c:v>-5.19999999999999E-2</c:v>
                </c:pt>
                <c:pt idx="74">
                  <c:v>-5.09999999999999E-2</c:v>
                </c:pt>
                <c:pt idx="75">
                  <c:v>-4.9999999999999899E-2</c:v>
                </c:pt>
                <c:pt idx="76">
                  <c:v>-4.8999999999999898E-2</c:v>
                </c:pt>
                <c:pt idx="77">
                  <c:v>-4.7999999999999897E-2</c:v>
                </c:pt>
                <c:pt idx="78">
                  <c:v>-4.6999999999999903E-2</c:v>
                </c:pt>
                <c:pt idx="79">
                  <c:v>-4.5999999999999902E-2</c:v>
                </c:pt>
                <c:pt idx="80">
                  <c:v>-4.4999999999999901E-2</c:v>
                </c:pt>
                <c:pt idx="81">
                  <c:v>-4.39999999999999E-2</c:v>
                </c:pt>
                <c:pt idx="82">
                  <c:v>-4.2999999999999899E-2</c:v>
                </c:pt>
                <c:pt idx="83">
                  <c:v>-4.1999999999999899E-2</c:v>
                </c:pt>
                <c:pt idx="84">
                  <c:v>-4.0999999999999898E-2</c:v>
                </c:pt>
                <c:pt idx="85">
                  <c:v>-3.9999999999999897E-2</c:v>
                </c:pt>
                <c:pt idx="86">
                  <c:v>-3.8999999999999903E-2</c:v>
                </c:pt>
                <c:pt idx="87">
                  <c:v>-3.7999999999999902E-2</c:v>
                </c:pt>
                <c:pt idx="88">
                  <c:v>-3.6999999999999901E-2</c:v>
                </c:pt>
                <c:pt idx="89">
                  <c:v>-3.59999999999999E-2</c:v>
                </c:pt>
                <c:pt idx="90">
                  <c:v>-3.4999999999999899E-2</c:v>
                </c:pt>
                <c:pt idx="91">
                  <c:v>-3.3999999999999898E-2</c:v>
                </c:pt>
                <c:pt idx="92">
                  <c:v>-3.2999999999999897E-2</c:v>
                </c:pt>
                <c:pt idx="93">
                  <c:v>-3.1999999999999897E-2</c:v>
                </c:pt>
                <c:pt idx="94">
                  <c:v>-3.0999999999999899E-2</c:v>
                </c:pt>
                <c:pt idx="95">
                  <c:v>-2.9999999999999898E-2</c:v>
                </c:pt>
                <c:pt idx="96">
                  <c:v>-2.8999999999999901E-2</c:v>
                </c:pt>
                <c:pt idx="97">
                  <c:v>-2.79999999999999E-2</c:v>
                </c:pt>
                <c:pt idx="98">
                  <c:v>-2.6999999999999899E-2</c:v>
                </c:pt>
                <c:pt idx="99">
                  <c:v>-2.5999999999999902E-2</c:v>
                </c:pt>
                <c:pt idx="100">
                  <c:v>-2.5000000000000001E-2</c:v>
                </c:pt>
                <c:pt idx="101">
                  <c:v>-2.4E-2</c:v>
                </c:pt>
                <c:pt idx="102">
                  <c:v>-2.3E-2</c:v>
                </c:pt>
                <c:pt idx="103">
                  <c:v>-2.1999999999999999E-2</c:v>
                </c:pt>
                <c:pt idx="104">
                  <c:v>-2.1000000000000001E-2</c:v>
                </c:pt>
                <c:pt idx="105">
                  <c:v>-0.02</c:v>
                </c:pt>
                <c:pt idx="106">
                  <c:v>-1.9E-2</c:v>
                </c:pt>
                <c:pt idx="107">
                  <c:v>-1.7999999999999999E-2</c:v>
                </c:pt>
                <c:pt idx="108">
                  <c:v>-1.7000000000000001E-2</c:v>
                </c:pt>
                <c:pt idx="109">
                  <c:v>-1.6E-2</c:v>
                </c:pt>
                <c:pt idx="110">
                  <c:v>-1.4999999999999999E-2</c:v>
                </c:pt>
                <c:pt idx="111">
                  <c:v>-1.4E-2</c:v>
                </c:pt>
                <c:pt idx="112">
                  <c:v>-1.2999999999999999E-2</c:v>
                </c:pt>
                <c:pt idx="113">
                  <c:v>-1.2E-2</c:v>
                </c:pt>
                <c:pt idx="114">
                  <c:v>-1.0999999999999999E-2</c:v>
                </c:pt>
                <c:pt idx="115">
                  <c:v>-0.01</c:v>
                </c:pt>
                <c:pt idx="116">
                  <c:v>-8.9999999999999906E-3</c:v>
                </c:pt>
                <c:pt idx="117">
                  <c:v>-7.9999999999999898E-3</c:v>
                </c:pt>
                <c:pt idx="118">
                  <c:v>-7.0000000000000097E-3</c:v>
                </c:pt>
                <c:pt idx="119">
                  <c:v>-6.0000000000000097E-3</c:v>
                </c:pt>
                <c:pt idx="120">
                  <c:v>-5.0000000000000001E-3</c:v>
                </c:pt>
                <c:pt idx="121">
                  <c:v>-4.0000000000000001E-3</c:v>
                </c:pt>
                <c:pt idx="122">
                  <c:v>-3.0000000000000001E-3</c:v>
                </c:pt>
                <c:pt idx="123">
                  <c:v>-2E-3</c:v>
                </c:pt>
                <c:pt idx="124">
                  <c:v>-1E-3</c:v>
                </c:pt>
                <c:pt idx="125">
                  <c:v>0</c:v>
                </c:pt>
                <c:pt idx="126">
                  <c:v>1E-3</c:v>
                </c:pt>
                <c:pt idx="127">
                  <c:v>2E-3</c:v>
                </c:pt>
                <c:pt idx="128">
                  <c:v>3.0000000000000001E-3</c:v>
                </c:pt>
                <c:pt idx="129">
                  <c:v>4.0000000000000001E-3</c:v>
                </c:pt>
                <c:pt idx="130">
                  <c:v>5.0000000000000001E-3</c:v>
                </c:pt>
                <c:pt idx="131">
                  <c:v>6.0000000000000097E-3</c:v>
                </c:pt>
                <c:pt idx="132">
                  <c:v>7.0000000000000097E-3</c:v>
                </c:pt>
                <c:pt idx="133">
                  <c:v>8.0000000000000106E-3</c:v>
                </c:pt>
                <c:pt idx="134">
                  <c:v>9.0000000000000097E-3</c:v>
                </c:pt>
                <c:pt idx="135">
                  <c:v>0.01</c:v>
                </c:pt>
                <c:pt idx="136">
                  <c:v>1.0999999999999999E-2</c:v>
                </c:pt>
                <c:pt idx="137">
                  <c:v>1.2E-2</c:v>
                </c:pt>
                <c:pt idx="138">
                  <c:v>1.2999999999999999E-2</c:v>
                </c:pt>
                <c:pt idx="139">
                  <c:v>1.4E-2</c:v>
                </c:pt>
                <c:pt idx="140">
                  <c:v>1.4999999999999999E-2</c:v>
                </c:pt>
                <c:pt idx="141">
                  <c:v>1.6E-2</c:v>
                </c:pt>
                <c:pt idx="142">
                  <c:v>1.7000000000000001E-2</c:v>
                </c:pt>
                <c:pt idx="143">
                  <c:v>1.7999999999999999E-2</c:v>
                </c:pt>
                <c:pt idx="144">
                  <c:v>1.9E-2</c:v>
                </c:pt>
                <c:pt idx="145">
                  <c:v>0.02</c:v>
                </c:pt>
                <c:pt idx="146">
                  <c:v>2.1000000000000001E-2</c:v>
                </c:pt>
                <c:pt idx="147">
                  <c:v>2.1999999999999999E-2</c:v>
                </c:pt>
                <c:pt idx="148">
                  <c:v>2.3E-2</c:v>
                </c:pt>
                <c:pt idx="149">
                  <c:v>2.4E-2</c:v>
                </c:pt>
                <c:pt idx="150">
                  <c:v>2.5000000000000001E-2</c:v>
                </c:pt>
                <c:pt idx="151">
                  <c:v>2.5999999999999999E-2</c:v>
                </c:pt>
                <c:pt idx="152">
                  <c:v>2.7E-2</c:v>
                </c:pt>
                <c:pt idx="153">
                  <c:v>2.8000000000000001E-2</c:v>
                </c:pt>
                <c:pt idx="154">
                  <c:v>2.9000000000000001E-2</c:v>
                </c:pt>
                <c:pt idx="155">
                  <c:v>0.03</c:v>
                </c:pt>
                <c:pt idx="156">
                  <c:v>3.1E-2</c:v>
                </c:pt>
                <c:pt idx="157">
                  <c:v>3.2000000000000001E-2</c:v>
                </c:pt>
                <c:pt idx="158">
                  <c:v>3.3000000000000002E-2</c:v>
                </c:pt>
                <c:pt idx="159">
                  <c:v>3.4000000000000002E-2</c:v>
                </c:pt>
                <c:pt idx="160">
                  <c:v>3.5000000000000003E-2</c:v>
                </c:pt>
                <c:pt idx="161">
                  <c:v>3.5999999999999997E-2</c:v>
                </c:pt>
                <c:pt idx="162">
                  <c:v>3.6999999999999998E-2</c:v>
                </c:pt>
                <c:pt idx="163">
                  <c:v>3.7999999999999999E-2</c:v>
                </c:pt>
                <c:pt idx="164">
                  <c:v>3.9E-2</c:v>
                </c:pt>
                <c:pt idx="165">
                  <c:v>0.04</c:v>
                </c:pt>
                <c:pt idx="166">
                  <c:v>4.1000000000000002E-2</c:v>
                </c:pt>
                <c:pt idx="167">
                  <c:v>4.2000000000000003E-2</c:v>
                </c:pt>
                <c:pt idx="168">
                  <c:v>4.2999999999999997E-2</c:v>
                </c:pt>
                <c:pt idx="169">
                  <c:v>4.3999999999999997E-2</c:v>
                </c:pt>
                <c:pt idx="170">
                  <c:v>4.4999999999999998E-2</c:v>
                </c:pt>
                <c:pt idx="171">
                  <c:v>4.5999999999999999E-2</c:v>
                </c:pt>
                <c:pt idx="172">
                  <c:v>4.7E-2</c:v>
                </c:pt>
                <c:pt idx="173">
                  <c:v>4.8000000000000001E-2</c:v>
                </c:pt>
                <c:pt idx="174">
                  <c:v>4.9000000000000002E-2</c:v>
                </c:pt>
                <c:pt idx="175">
                  <c:v>0.05</c:v>
                </c:pt>
                <c:pt idx="176">
                  <c:v>5.0999999999999997E-2</c:v>
                </c:pt>
                <c:pt idx="177">
                  <c:v>5.1999999999999998E-2</c:v>
                </c:pt>
                <c:pt idx="178">
                  <c:v>5.2999999999999999E-2</c:v>
                </c:pt>
                <c:pt idx="179">
                  <c:v>5.3999999999999999E-2</c:v>
                </c:pt>
                <c:pt idx="180">
                  <c:v>5.5E-2</c:v>
                </c:pt>
                <c:pt idx="181">
                  <c:v>5.6000000000000001E-2</c:v>
                </c:pt>
                <c:pt idx="182">
                  <c:v>5.7000000000000002E-2</c:v>
                </c:pt>
                <c:pt idx="183">
                  <c:v>5.8000000000000003E-2</c:v>
                </c:pt>
                <c:pt idx="184">
                  <c:v>5.8999999999999997E-2</c:v>
                </c:pt>
                <c:pt idx="185">
                  <c:v>0.06</c:v>
                </c:pt>
                <c:pt idx="186">
                  <c:v>6.0999999999999999E-2</c:v>
                </c:pt>
                <c:pt idx="187">
                  <c:v>6.2E-2</c:v>
                </c:pt>
                <c:pt idx="188">
                  <c:v>6.3E-2</c:v>
                </c:pt>
                <c:pt idx="189">
                  <c:v>6.4000000000000001E-2</c:v>
                </c:pt>
                <c:pt idx="190">
                  <c:v>6.5000000000000002E-2</c:v>
                </c:pt>
                <c:pt idx="191">
                  <c:v>6.6000000000000003E-2</c:v>
                </c:pt>
                <c:pt idx="192">
                  <c:v>6.7000000000000004E-2</c:v>
                </c:pt>
                <c:pt idx="193">
                  <c:v>6.8000000000000005E-2</c:v>
                </c:pt>
                <c:pt idx="194">
                  <c:v>6.9000000000000006E-2</c:v>
                </c:pt>
                <c:pt idx="195">
                  <c:v>7.0000000000000007E-2</c:v>
                </c:pt>
                <c:pt idx="196">
                  <c:v>7.0999999999999994E-2</c:v>
                </c:pt>
                <c:pt idx="197">
                  <c:v>7.1999999999999995E-2</c:v>
                </c:pt>
                <c:pt idx="198">
                  <c:v>7.2999999999999995E-2</c:v>
                </c:pt>
                <c:pt idx="199">
                  <c:v>7.3999999999999996E-2</c:v>
                </c:pt>
                <c:pt idx="200">
                  <c:v>7.4999999999999997E-2</c:v>
                </c:pt>
                <c:pt idx="201">
                  <c:v>7.5999999999999998E-2</c:v>
                </c:pt>
                <c:pt idx="202">
                  <c:v>7.6999999999999999E-2</c:v>
                </c:pt>
                <c:pt idx="203">
                  <c:v>7.8E-2</c:v>
                </c:pt>
                <c:pt idx="204">
                  <c:v>7.9000000000000001E-2</c:v>
                </c:pt>
                <c:pt idx="205">
                  <c:v>0.08</c:v>
                </c:pt>
                <c:pt idx="206">
                  <c:v>8.1000000000000003E-2</c:v>
                </c:pt>
                <c:pt idx="207">
                  <c:v>8.2000000000000003E-2</c:v>
                </c:pt>
                <c:pt idx="208">
                  <c:v>8.3000000000000004E-2</c:v>
                </c:pt>
                <c:pt idx="209">
                  <c:v>8.4000000000000005E-2</c:v>
                </c:pt>
                <c:pt idx="210">
                  <c:v>8.5000000000000006E-2</c:v>
                </c:pt>
                <c:pt idx="211">
                  <c:v>8.5999999999999993E-2</c:v>
                </c:pt>
                <c:pt idx="212">
                  <c:v>8.6999999999999994E-2</c:v>
                </c:pt>
                <c:pt idx="213">
                  <c:v>8.7999999999999995E-2</c:v>
                </c:pt>
                <c:pt idx="214">
                  <c:v>8.8999999999999996E-2</c:v>
                </c:pt>
                <c:pt idx="215">
                  <c:v>0.09</c:v>
                </c:pt>
                <c:pt idx="216">
                  <c:v>9.0999999999999998E-2</c:v>
                </c:pt>
                <c:pt idx="217">
                  <c:v>9.1999999999999998E-2</c:v>
                </c:pt>
                <c:pt idx="218">
                  <c:v>9.2999999999999999E-2</c:v>
                </c:pt>
                <c:pt idx="219">
                  <c:v>9.4E-2</c:v>
                </c:pt>
                <c:pt idx="220">
                  <c:v>9.5000000000000001E-2</c:v>
                </c:pt>
                <c:pt idx="221">
                  <c:v>9.6000000000000002E-2</c:v>
                </c:pt>
                <c:pt idx="222">
                  <c:v>9.7000000000000003E-2</c:v>
                </c:pt>
                <c:pt idx="223">
                  <c:v>9.8000000000000004E-2</c:v>
                </c:pt>
                <c:pt idx="224">
                  <c:v>9.9000000000000005E-2</c:v>
                </c:pt>
                <c:pt idx="225">
                  <c:v>0.1</c:v>
                </c:pt>
                <c:pt idx="226">
                  <c:v>0.10100000000000001</c:v>
                </c:pt>
                <c:pt idx="227">
                  <c:v>0.10199999999999999</c:v>
                </c:pt>
                <c:pt idx="228">
                  <c:v>0.10299999999999999</c:v>
                </c:pt>
                <c:pt idx="229">
                  <c:v>0.104</c:v>
                </c:pt>
                <c:pt idx="230">
                  <c:v>0.105</c:v>
                </c:pt>
                <c:pt idx="231">
                  <c:v>0.106</c:v>
                </c:pt>
                <c:pt idx="232">
                  <c:v>0.107</c:v>
                </c:pt>
                <c:pt idx="233">
                  <c:v>0.108</c:v>
                </c:pt>
                <c:pt idx="234">
                  <c:v>0.109</c:v>
                </c:pt>
                <c:pt idx="235">
                  <c:v>0.11</c:v>
                </c:pt>
                <c:pt idx="236">
                  <c:v>0.111</c:v>
                </c:pt>
                <c:pt idx="237">
                  <c:v>0.112</c:v>
                </c:pt>
                <c:pt idx="238">
                  <c:v>0.113</c:v>
                </c:pt>
                <c:pt idx="239">
                  <c:v>0.114</c:v>
                </c:pt>
                <c:pt idx="240">
                  <c:v>0.115</c:v>
                </c:pt>
                <c:pt idx="241">
                  <c:v>0.11600000000000001</c:v>
                </c:pt>
                <c:pt idx="242">
                  <c:v>0.11700000000000001</c:v>
                </c:pt>
                <c:pt idx="243">
                  <c:v>0.11799999999999999</c:v>
                </c:pt>
                <c:pt idx="244">
                  <c:v>0.11899999999999999</c:v>
                </c:pt>
                <c:pt idx="245">
                  <c:v>0.12</c:v>
                </c:pt>
                <c:pt idx="246">
                  <c:v>0.121</c:v>
                </c:pt>
                <c:pt idx="247">
                  <c:v>0.122</c:v>
                </c:pt>
                <c:pt idx="248">
                  <c:v>0.123</c:v>
                </c:pt>
                <c:pt idx="249">
                  <c:v>0.124</c:v>
                </c:pt>
                <c:pt idx="250">
                  <c:v>0.125</c:v>
                </c:pt>
              </c:numCache>
            </c:numRef>
          </c:cat>
          <c:val>
            <c:numRef>
              <c:f>'Q.5 Distorsional Energy'!$F$13:$F$263</c:f>
              <c:numCache>
                <c:formatCode>0.000</c:formatCode>
                <c:ptCount val="251"/>
                <c:pt idx="0">
                  <c:v>7.2521488595438157</c:v>
                </c:pt>
                <c:pt idx="1">
                  <c:v>7.3106335180361643</c:v>
                </c:pt>
                <c:pt idx="2">
                  <c:v>7.3700683003391019</c:v>
                </c:pt>
                <c:pt idx="3">
                  <c:v>7.4304765489201596</c:v>
                </c:pt>
                <c:pt idx="4">
                  <c:v>7.4918823770113647</c:v>
                </c:pt>
                <c:pt idx="5">
                  <c:v>7.5543107006795198</c:v>
                </c:pt>
                <c:pt idx="6">
                  <c:v>7.6177872725108262</c:v>
                </c:pt>
                <c:pt idx="7">
                  <c:v>7.6823387170053969</c:v>
                </c:pt>
                <c:pt idx="8">
                  <c:v>7.7479925677837862</c:v>
                </c:pt>
                <c:pt idx="9">
                  <c:v>7.8147773067146362</c:v>
                </c:pt>
                <c:pt idx="10">
                  <c:v>7.8827224050801563</c:v>
                </c:pt>
                <c:pt idx="11">
                  <c:v>7.9518583669043297</c:v>
                </c:pt>
                <c:pt idx="12">
                  <c:v>8.0222167745775046</c:v>
                </c:pt>
                <c:pt idx="13">
                  <c:v>8.093830336920611</c:v>
                </c:pt>
                <c:pt idx="14">
                  <c:v>8.1667329398425288</c:v>
                </c:pt>
                <c:pt idx="15">
                  <c:v>8.2409596997552352</c:v>
                </c:pt>
                <c:pt idx="16">
                  <c:v>8.3165470199234814</c:v>
                </c:pt>
                <c:pt idx="17">
                  <c:v>8.3935326499387237</c:v>
                </c:pt>
                <c:pt idx="18">
                  <c:v>8.4719557485212498</c:v>
                </c:pt>
                <c:pt idx="19">
                  <c:v>8.5518569498697552</c:v>
                </c:pt>
                <c:pt idx="20">
                  <c:v>8.6332784337943327</c:v>
                </c:pt>
                <c:pt idx="21">
                  <c:v>8.7149777033317335</c:v>
                </c:pt>
                <c:pt idx="22">
                  <c:v>8.7995018591041703</c:v>
                </c:pt>
                <c:pt idx="23">
                  <c:v>8.8856797390479318</c:v>
                </c:pt>
                <c:pt idx="24">
                  <c:v>8.9735603287359353</c:v>
                </c:pt>
                <c:pt idx="25">
                  <c:v>9.0631945663300755</c:v>
                </c:pt>
                <c:pt idx="26">
                  <c:v>9.1546354407773833</c:v>
                </c:pt>
                <c:pt idx="27">
                  <c:v>9.2479380959879247</c:v>
                </c:pt>
                <c:pt idx="28">
                  <c:v>9.3431599414234672</c:v>
                </c:pt>
                <c:pt idx="29">
                  <c:v>9.4403607695616483</c:v>
                </c:pt>
                <c:pt idx="30">
                  <c:v>9.5396028807391229</c:v>
                </c:pt>
                <c:pt idx="31">
                  <c:v>9.6409512159197845</c:v>
                </c:pt>
                <c:pt idx="32">
                  <c:v>9.7444734979807706</c:v>
                </c:pt>
                <c:pt idx="33">
                  <c:v>9.8502403821600666</c:v>
                </c:pt>
                <c:pt idx="34">
                  <c:v>9.9583256163658707</c:v>
                </c:pt>
                <c:pt idx="35">
                  <c:v>10.068806212109415</c:v>
                </c:pt>
                <c:pt idx="36">
                  <c:v>10.181762626891063</c:v>
                </c:pt>
                <c:pt idx="37">
                  <c:v>10.297278958944233</c:v>
                </c:pt>
                <c:pt idx="38">
                  <c:v>10.415443155324246</c:v>
                </c:pt>
                <c:pt idx="39">
                  <c:v>10.536347234420221</c:v>
                </c:pt>
                <c:pt idx="40">
                  <c:v>10.66008752406875</c:v>
                </c:pt>
                <c:pt idx="41">
                  <c:v>10.786764916559408</c:v>
                </c:pt>
                <c:pt idx="42">
                  <c:v>10.916485141945332</c:v>
                </c:pt>
                <c:pt idx="43">
                  <c:v>11.049359061208705</c:v>
                </c:pt>
                <c:pt idx="44">
                  <c:v>11.185502980982708</c:v>
                </c:pt>
                <c:pt idx="45">
                  <c:v>11.325038991699866</c:v>
                </c:pt>
                <c:pt idx="46">
                  <c:v>11.468095331224415</c:v>
                </c:pt>
                <c:pt idx="47">
                  <c:v>11.614806776234978</c:v>
                </c:pt>
                <c:pt idx="48">
                  <c:v>11.765315063857095</c:v>
                </c:pt>
                <c:pt idx="49">
                  <c:v>11.91976934630525</c:v>
                </c:pt>
                <c:pt idx="50">
                  <c:v>12.078326681585363</c:v>
                </c:pt>
                <c:pt idx="51">
                  <c:v>12.241152563634735</c:v>
                </c:pt>
                <c:pt idx="52">
                  <c:v>12.408421495642227</c:v>
                </c:pt>
                <c:pt idx="53">
                  <c:v>12.580317610702632</c:v>
                </c:pt>
                <c:pt idx="54">
                  <c:v>12.757035344421141</c:v>
                </c:pt>
                <c:pt idx="55">
                  <c:v>12.938780164605145</c:v>
                </c:pt>
                <c:pt idx="56">
                  <c:v>13.125769363768368</c:v>
                </c:pt>
                <c:pt idx="57">
                  <c:v>13.318232920836918</c:v>
                </c:pt>
                <c:pt idx="58">
                  <c:v>13.516414439199375</c:v>
                </c:pt>
                <c:pt idx="59">
                  <c:v>13.720572169096853</c:v>
                </c:pt>
                <c:pt idx="60">
                  <c:v>13.93098012331833</c:v>
                </c:pt>
                <c:pt idx="61">
                  <c:v>14.14792929627091</c:v>
                </c:pt>
                <c:pt idx="62">
                  <c:v>14.37172899775355</c:v>
                </c:pt>
                <c:pt idx="63">
                  <c:v>14.602708314201262</c:v>
                </c:pt>
                <c:pt idx="64">
                  <c:v>14.841217711813696</c:v>
                </c:pt>
                <c:pt idx="65">
                  <c:v>15.087630797871409</c:v>
                </c:pt>
                <c:pt idx="66">
                  <c:v>15.342346258714871</c:v>
                </c:pt>
                <c:pt idx="67">
                  <c:v>15.605789995363519</c:v>
                </c:pt>
                <c:pt idx="68">
                  <c:v>15.878417480641055</c:v>
                </c:pt>
                <c:pt idx="69">
                  <c:v>16.160716365016555</c:v>
                </c:pt>
                <c:pt idx="70">
                  <c:v>16.453209362249094</c:v>
                </c:pt>
                <c:pt idx="71">
                  <c:v>16.75645745043316</c:v>
                </c:pt>
                <c:pt idx="72">
                  <c:v>17.071063429299045</c:v>
                </c:pt>
                <c:pt idx="73">
                  <c:v>17.397675880766691</c:v>
                </c:pt>
                <c:pt idx="74">
                  <c:v>17.736993586951627</c:v>
                </c:pt>
                <c:pt idx="75">
                  <c:v>18.08977046828317</c:v>
                </c:pt>
                <c:pt idx="76">
                  <c:v>18.456821114367077</c:v>
                </c:pt>
                <c:pt idx="77">
                  <c:v>18.839026992012137</c:v>
                </c:pt>
                <c:pt idx="78">
                  <c:v>19.237343428815713</c:v>
                </c:pt>
                <c:pt idx="79">
                  <c:v>19.652807487326466</c:v>
                </c:pt>
                <c:pt idx="80">
                  <c:v>20.086546864639985</c:v>
                </c:pt>
                <c:pt idx="81">
                  <c:v>20.539789976037543</c:v>
                </c:pt>
                <c:pt idx="82">
                  <c:v>21.013877409824008</c:v>
                </c:pt>
                <c:pt idx="83">
                  <c:v>21.510274974951262</c:v>
                </c:pt>
                <c:pt idx="84">
                  <c:v>22.030588604699943</c:v>
                </c:pt>
                <c:pt idx="85">
                  <c:v>22.576581430365664</c:v>
                </c:pt>
                <c:pt idx="86">
                  <c:v>23.150193400747721</c:v>
                </c:pt>
                <c:pt idx="87">
                  <c:v>23.75356389905938</c:v>
                </c:pt>
                <c:pt idx="88">
                  <c:v>24.389057902241838</c:v>
                </c:pt>
                <c:pt idx="89">
                  <c:v>25.059296343160419</c:v>
                </c:pt>
                <c:pt idx="90">
                  <c:v>25.767191479735466</c:v>
                </c:pt>
                <c:pt idx="91">
                  <c:v>26.515988254437648</c:v>
                </c:pt>
                <c:pt idx="92">
                  <c:v>27.30931285286869</c:v>
                </c:pt>
                <c:pt idx="93">
                  <c:v>28.151229954660341</c:v>
                </c:pt>
                <c:pt idx="94">
                  <c:v>29.046310531278841</c:v>
                </c:pt>
                <c:pt idx="95">
                  <c:v>29.999712507012834</c:v>
                </c:pt>
                <c:pt idx="96">
                  <c:v>31.017277192971338</c:v>
                </c:pt>
                <c:pt idx="97">
                  <c:v>32.105645171918368</c:v>
                </c:pt>
                <c:pt idx="98">
                  <c:v>33.272396312170343</c:v>
                </c:pt>
                <c:pt idx="99">
                  <c:v>34.526219900992714</c:v>
                </c:pt>
                <c:pt idx="100">
                  <c:v>35.877122621552822</c:v>
                </c:pt>
                <c:pt idx="101">
                  <c:v>37.336684404877978</c:v>
                </c:pt>
                <c:pt idx="102">
                  <c:v>38.918375282717015</c:v>
                </c:pt>
                <c:pt idx="103">
                  <c:v>40.637950549304378</c:v>
                </c:pt>
                <c:pt idx="104">
                  <c:v>42.51394723592378</c:v>
                </c:pt>
                <c:pt idx="105">
                  <c:v>44.568312719041927</c:v>
                </c:pt>
                <c:pt idx="106">
                  <c:v>46.827207088268921</c:v>
                </c:pt>
                <c:pt idx="107">
                  <c:v>49.322035934250209</c:v>
                </c:pt>
                <c:pt idx="108">
                  <c:v>52.090791240580039</c:v>
                </c:pt>
                <c:pt idx="109">
                  <c:v>55.179807544417727</c:v>
                </c:pt>
                <c:pt idx="110">
                  <c:v>58.64608180757692</c:v>
                </c:pt>
                <c:pt idx="111">
                  <c:v>62.5603627135511</c:v>
                </c:pt>
                <c:pt idx="112">
                  <c:v>67.011292734077955</c:v>
                </c:pt>
                <c:pt idx="113">
                  <c:v>72.11098598296465</c:v>
                </c:pt>
                <c:pt idx="114">
                  <c:v>78.002536734665213</c:v>
                </c:pt>
                <c:pt idx="115">
                  <c:v>84.870030424489002</c:v>
                </c:pt>
                <c:pt idx="116">
                  <c:v>92.951514847492163</c:v>
                </c:pt>
                <c:pt idx="117">
                  <c:v>102.55462183637283</c:v>
                </c:pt>
                <c:pt idx="118">
                  <c:v>114.07180756905586</c:v>
                </c:pt>
                <c:pt idx="119">
                  <c:v>127.98397577978795</c:v>
                </c:pt>
                <c:pt idx="120">
                  <c:v>144.81857539076933</c:v>
                </c:pt>
                <c:pt idx="121">
                  <c:v>164.97160579244479</c:v>
                </c:pt>
                <c:pt idx="122">
                  <c:v>188.19014515899934</c:v>
                </c:pt>
                <c:pt idx="123">
                  <c:v>212.43207035494137</c:v>
                </c:pt>
                <c:pt idx="124">
                  <c:v>232.41067565965523</c:v>
                </c:pt>
                <c:pt idx="125">
                  <c:v>240.43651085993451</c:v>
                </c:pt>
                <c:pt idx="126">
                  <c:v>232.41067565965523</c:v>
                </c:pt>
                <c:pt idx="127">
                  <c:v>212.43207035494137</c:v>
                </c:pt>
                <c:pt idx="128">
                  <c:v>188.19014515899934</c:v>
                </c:pt>
                <c:pt idx="129">
                  <c:v>164.97160579244479</c:v>
                </c:pt>
                <c:pt idx="130">
                  <c:v>144.81857539076933</c:v>
                </c:pt>
                <c:pt idx="131">
                  <c:v>127.98397577978793</c:v>
                </c:pt>
                <c:pt idx="132">
                  <c:v>114.07180756905586</c:v>
                </c:pt>
                <c:pt idx="133">
                  <c:v>102.55462183637265</c:v>
                </c:pt>
                <c:pt idx="134">
                  <c:v>92.951514847491978</c:v>
                </c:pt>
                <c:pt idx="135">
                  <c:v>84.870030424489016</c:v>
                </c:pt>
                <c:pt idx="136">
                  <c:v>78.002536734665227</c:v>
                </c:pt>
                <c:pt idx="137">
                  <c:v>72.11098598296465</c:v>
                </c:pt>
                <c:pt idx="138">
                  <c:v>67.011292734077955</c:v>
                </c:pt>
                <c:pt idx="139">
                  <c:v>62.5603627135511</c:v>
                </c:pt>
                <c:pt idx="140">
                  <c:v>58.64608180757692</c:v>
                </c:pt>
                <c:pt idx="141">
                  <c:v>55.179807544417734</c:v>
                </c:pt>
                <c:pt idx="142">
                  <c:v>52.090791240580025</c:v>
                </c:pt>
                <c:pt idx="143">
                  <c:v>49.322035934250195</c:v>
                </c:pt>
                <c:pt idx="144">
                  <c:v>46.827207088268921</c:v>
                </c:pt>
                <c:pt idx="145">
                  <c:v>44.568312719041927</c:v>
                </c:pt>
                <c:pt idx="146">
                  <c:v>42.51394723592378</c:v>
                </c:pt>
                <c:pt idx="147">
                  <c:v>40.637950549304378</c:v>
                </c:pt>
                <c:pt idx="148">
                  <c:v>38.918375282717015</c:v>
                </c:pt>
                <c:pt idx="149">
                  <c:v>37.336684404877978</c:v>
                </c:pt>
                <c:pt idx="150">
                  <c:v>35.877122621552822</c:v>
                </c:pt>
                <c:pt idx="151">
                  <c:v>34.526219900992587</c:v>
                </c:pt>
                <c:pt idx="152">
                  <c:v>33.272396312170216</c:v>
                </c:pt>
                <c:pt idx="153">
                  <c:v>32.105645171918248</c:v>
                </c:pt>
                <c:pt idx="154">
                  <c:v>31.017277192971228</c:v>
                </c:pt>
                <c:pt idx="155">
                  <c:v>29.999712507012728</c:v>
                </c:pt>
                <c:pt idx="156">
                  <c:v>29.046310531278746</c:v>
                </c:pt>
                <c:pt idx="157">
                  <c:v>28.151229954660248</c:v>
                </c:pt>
                <c:pt idx="158">
                  <c:v>27.309312852868597</c:v>
                </c:pt>
                <c:pt idx="159">
                  <c:v>26.515988254437559</c:v>
                </c:pt>
                <c:pt idx="160">
                  <c:v>25.767191479735391</c:v>
                </c:pt>
                <c:pt idx="161">
                  <c:v>25.059296343160351</c:v>
                </c:pt>
                <c:pt idx="162">
                  <c:v>24.389057902241777</c:v>
                </c:pt>
                <c:pt idx="163">
                  <c:v>23.753563899059319</c:v>
                </c:pt>
                <c:pt idx="164">
                  <c:v>23.150193400747668</c:v>
                </c:pt>
                <c:pt idx="165">
                  <c:v>22.576581430365621</c:v>
                </c:pt>
                <c:pt idx="166">
                  <c:v>22.030588604699886</c:v>
                </c:pt>
                <c:pt idx="167">
                  <c:v>21.510274974951205</c:v>
                </c:pt>
                <c:pt idx="168">
                  <c:v>21.013877409823966</c:v>
                </c:pt>
                <c:pt idx="169">
                  <c:v>20.539789976037493</c:v>
                </c:pt>
                <c:pt idx="170">
                  <c:v>20.086546864639942</c:v>
                </c:pt>
                <c:pt idx="171">
                  <c:v>19.65280748732642</c:v>
                </c:pt>
                <c:pt idx="172">
                  <c:v>19.23734342881567</c:v>
                </c:pt>
                <c:pt idx="173">
                  <c:v>18.839026992012098</c:v>
                </c:pt>
                <c:pt idx="174">
                  <c:v>18.456821114367035</c:v>
                </c:pt>
                <c:pt idx="175">
                  <c:v>18.089770468283131</c:v>
                </c:pt>
                <c:pt idx="176">
                  <c:v>17.736993586951595</c:v>
                </c:pt>
                <c:pt idx="177">
                  <c:v>17.397675880766656</c:v>
                </c:pt>
                <c:pt idx="178">
                  <c:v>17.071063429299013</c:v>
                </c:pt>
                <c:pt idx="179">
                  <c:v>16.756457450433132</c:v>
                </c:pt>
                <c:pt idx="180">
                  <c:v>16.453209362249069</c:v>
                </c:pt>
                <c:pt idx="181">
                  <c:v>16.160716365016519</c:v>
                </c:pt>
                <c:pt idx="182">
                  <c:v>15.878417480641021</c:v>
                </c:pt>
                <c:pt idx="183">
                  <c:v>15.605789995363491</c:v>
                </c:pt>
                <c:pt idx="184">
                  <c:v>15.342346258714846</c:v>
                </c:pt>
                <c:pt idx="185">
                  <c:v>15.087630797871382</c:v>
                </c:pt>
                <c:pt idx="186">
                  <c:v>14.841217711813673</c:v>
                </c:pt>
                <c:pt idx="187">
                  <c:v>14.602708314201237</c:v>
                </c:pt>
                <c:pt idx="188">
                  <c:v>14.371728997753531</c:v>
                </c:pt>
                <c:pt idx="189">
                  <c:v>14.147929296270886</c:v>
                </c:pt>
                <c:pt idx="190">
                  <c:v>13.930980123318312</c:v>
                </c:pt>
                <c:pt idx="191">
                  <c:v>13.720572169096833</c:v>
                </c:pt>
                <c:pt idx="192">
                  <c:v>13.516414439199353</c:v>
                </c:pt>
                <c:pt idx="193">
                  <c:v>13.318232920836902</c:v>
                </c:pt>
                <c:pt idx="194">
                  <c:v>13.125769363768368</c:v>
                </c:pt>
                <c:pt idx="195">
                  <c:v>12.938780164605145</c:v>
                </c:pt>
                <c:pt idx="196">
                  <c:v>12.757035344421141</c:v>
                </c:pt>
                <c:pt idx="197">
                  <c:v>12.580317610702632</c:v>
                </c:pt>
                <c:pt idx="198">
                  <c:v>12.408421495642223</c:v>
                </c:pt>
                <c:pt idx="199">
                  <c:v>12.241152563634731</c:v>
                </c:pt>
                <c:pt idx="200">
                  <c:v>12.078326681585363</c:v>
                </c:pt>
                <c:pt idx="201">
                  <c:v>11.91976934630525</c:v>
                </c:pt>
                <c:pt idx="202">
                  <c:v>11.765315063857095</c:v>
                </c:pt>
                <c:pt idx="203">
                  <c:v>11.61480677623498</c:v>
                </c:pt>
                <c:pt idx="204">
                  <c:v>11.468095331224415</c:v>
                </c:pt>
                <c:pt idx="205">
                  <c:v>11.325038991699866</c:v>
                </c:pt>
                <c:pt idx="206">
                  <c:v>11.185502980982708</c:v>
                </c:pt>
                <c:pt idx="207">
                  <c:v>11.049359061208705</c:v>
                </c:pt>
                <c:pt idx="208">
                  <c:v>10.916485141945332</c:v>
                </c:pt>
                <c:pt idx="209">
                  <c:v>10.786764916559406</c:v>
                </c:pt>
                <c:pt idx="210">
                  <c:v>10.66008752406875</c:v>
                </c:pt>
                <c:pt idx="211">
                  <c:v>10.536347234420221</c:v>
                </c:pt>
                <c:pt idx="212">
                  <c:v>10.415443155324246</c:v>
                </c:pt>
                <c:pt idx="213">
                  <c:v>10.297278958944233</c:v>
                </c:pt>
                <c:pt idx="214">
                  <c:v>10.181762626891063</c:v>
                </c:pt>
                <c:pt idx="215">
                  <c:v>10.068806212109415</c:v>
                </c:pt>
                <c:pt idx="216">
                  <c:v>9.9583256163658707</c:v>
                </c:pt>
                <c:pt idx="217">
                  <c:v>9.8502403821600666</c:v>
                </c:pt>
                <c:pt idx="218">
                  <c:v>9.7444734979807706</c:v>
                </c:pt>
                <c:pt idx="219">
                  <c:v>9.6409512159197845</c:v>
                </c:pt>
                <c:pt idx="220">
                  <c:v>9.5396028807391229</c:v>
                </c:pt>
                <c:pt idx="221">
                  <c:v>9.4403607695616483</c:v>
                </c:pt>
                <c:pt idx="222">
                  <c:v>9.3431599414234672</c:v>
                </c:pt>
                <c:pt idx="223">
                  <c:v>9.2479380959879265</c:v>
                </c:pt>
                <c:pt idx="224">
                  <c:v>9.1546354407773833</c:v>
                </c:pt>
                <c:pt idx="225">
                  <c:v>9.0631945663300755</c:v>
                </c:pt>
                <c:pt idx="226">
                  <c:v>8.9735603287359353</c:v>
                </c:pt>
                <c:pt idx="227">
                  <c:v>8.8856797390479318</c:v>
                </c:pt>
                <c:pt idx="228">
                  <c:v>8.7995018591041703</c:v>
                </c:pt>
                <c:pt idx="229">
                  <c:v>8.7149777033317335</c:v>
                </c:pt>
                <c:pt idx="230">
                  <c:v>8.6332784337943345</c:v>
                </c:pt>
                <c:pt idx="231">
                  <c:v>8.5518569498697552</c:v>
                </c:pt>
                <c:pt idx="232">
                  <c:v>8.4719557485212498</c:v>
                </c:pt>
                <c:pt idx="233">
                  <c:v>8.3935326499387237</c:v>
                </c:pt>
                <c:pt idx="234">
                  <c:v>8.3165470199234797</c:v>
                </c:pt>
                <c:pt idx="235">
                  <c:v>8.2409596997552352</c:v>
                </c:pt>
                <c:pt idx="236">
                  <c:v>8.1667329398425288</c:v>
                </c:pt>
                <c:pt idx="237">
                  <c:v>8.093830336920611</c:v>
                </c:pt>
                <c:pt idx="238">
                  <c:v>8.0222167745775046</c:v>
                </c:pt>
                <c:pt idx="239">
                  <c:v>7.9518583669043297</c:v>
                </c:pt>
                <c:pt idx="240">
                  <c:v>7.8827224050801563</c:v>
                </c:pt>
                <c:pt idx="241">
                  <c:v>7.8147773067146353</c:v>
                </c:pt>
                <c:pt idx="242">
                  <c:v>7.7479925677837862</c:v>
                </c:pt>
                <c:pt idx="243">
                  <c:v>7.6823387170053969</c:v>
                </c:pt>
                <c:pt idx="244">
                  <c:v>7.6177872725108262</c:v>
                </c:pt>
                <c:pt idx="245">
                  <c:v>7.5543107006795198</c:v>
                </c:pt>
                <c:pt idx="246">
                  <c:v>7.4918823770113647</c:v>
                </c:pt>
                <c:pt idx="247">
                  <c:v>7.4304765489201587</c:v>
                </c:pt>
                <c:pt idx="248">
                  <c:v>7.3700683003391019</c:v>
                </c:pt>
                <c:pt idx="249">
                  <c:v>7.3106335180361643</c:v>
                </c:pt>
                <c:pt idx="250">
                  <c:v>7.2521488595438157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F90-418B-A738-19A619FDB1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80193263"/>
        <c:axId val="380191343"/>
      </c:lineChart>
      <c:catAx>
        <c:axId val="38019326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2892124528347614"/>
              <c:y val="0.9210308396006013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191343"/>
        <c:crosses val="autoZero"/>
        <c:auto val="1"/>
        <c:lblAlgn val="ctr"/>
        <c:lblOffset val="100"/>
        <c:tickLblSkip val="10"/>
        <c:noMultiLvlLbl val="0"/>
      </c:catAx>
      <c:valAx>
        <c:axId val="380191343"/>
        <c:scaling>
          <c:orientation val="minMax"/>
          <c:max val="25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400"/>
                  <a:t>Factor of Saftey</a:t>
                </a:r>
              </a:p>
            </c:rich>
          </c:tx>
          <c:layout>
            <c:manualLayout>
              <c:xMode val="edge"/>
              <c:yMode val="edge"/>
              <c:x val="1.6229096341765743E-2"/>
              <c:y val="0.3735026463380166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0193263"/>
        <c:crosses val="autoZero"/>
        <c:crossBetween val="between"/>
        <c:majorUnit val="25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1600"/>
              <a:t>Maximum</a:t>
            </a:r>
            <a:r>
              <a:rPr lang="en-CA" sz="1600" baseline="0"/>
              <a:t> Distorional Energy Along the Cross Section</a:t>
            </a:r>
            <a:endParaRPr lang="en-US" sz="1600"/>
          </a:p>
        </c:rich>
      </c:tx>
      <c:layout>
        <c:manualLayout>
          <c:xMode val="edge"/>
          <c:yMode val="edge"/>
          <c:x val="0.27544142108194125"/>
          <c:y val="3.174938910613228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249734124526907"/>
          <c:y val="0.11775833595411296"/>
          <c:w val="0.8343305630451141"/>
          <c:h val="0.70553078661887436"/>
        </c:manualLayout>
      </c:layout>
      <c:lineChart>
        <c:grouping val="standard"/>
        <c:varyColors val="0"/>
        <c:ser>
          <c:idx val="0"/>
          <c:order val="0"/>
          <c:tx>
            <c:strRef>
              <c:f>'Q.5 Distorsional Energy'!$E$12</c:f>
              <c:strCache>
                <c:ptCount val="1"/>
                <c:pt idx="0">
                  <c:v>σy2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'Q.5 Distorsional Energy'!$D$13:$D$263</c:f>
              <c:numCache>
                <c:formatCode>0.000</c:formatCode>
                <c:ptCount val="251"/>
                <c:pt idx="0">
                  <c:v>-0.125</c:v>
                </c:pt>
                <c:pt idx="1">
                  <c:v>-0.124</c:v>
                </c:pt>
                <c:pt idx="2">
                  <c:v>-0.123</c:v>
                </c:pt>
                <c:pt idx="3">
                  <c:v>-0.122</c:v>
                </c:pt>
                <c:pt idx="4">
                  <c:v>-0.121</c:v>
                </c:pt>
                <c:pt idx="5">
                  <c:v>-0.12</c:v>
                </c:pt>
                <c:pt idx="6">
                  <c:v>-0.11899999999999999</c:v>
                </c:pt>
                <c:pt idx="7">
                  <c:v>-0.11799999999999999</c:v>
                </c:pt>
                <c:pt idx="8">
                  <c:v>-0.11700000000000001</c:v>
                </c:pt>
                <c:pt idx="9">
                  <c:v>-0.11600000000000001</c:v>
                </c:pt>
                <c:pt idx="10">
                  <c:v>-0.115</c:v>
                </c:pt>
                <c:pt idx="11">
                  <c:v>-0.114</c:v>
                </c:pt>
                <c:pt idx="12">
                  <c:v>-0.113</c:v>
                </c:pt>
                <c:pt idx="13">
                  <c:v>-0.112</c:v>
                </c:pt>
                <c:pt idx="14">
                  <c:v>-0.111</c:v>
                </c:pt>
                <c:pt idx="15">
                  <c:v>-0.11</c:v>
                </c:pt>
                <c:pt idx="16">
                  <c:v>-0.109</c:v>
                </c:pt>
                <c:pt idx="17">
                  <c:v>-0.108</c:v>
                </c:pt>
                <c:pt idx="18">
                  <c:v>-0.107</c:v>
                </c:pt>
                <c:pt idx="19">
                  <c:v>-0.106</c:v>
                </c:pt>
                <c:pt idx="20">
                  <c:v>-0.105</c:v>
                </c:pt>
                <c:pt idx="21">
                  <c:v>-0.104</c:v>
                </c:pt>
                <c:pt idx="22">
                  <c:v>-0.10299999999999999</c:v>
                </c:pt>
                <c:pt idx="23">
                  <c:v>-0.10199999999999999</c:v>
                </c:pt>
                <c:pt idx="24">
                  <c:v>-0.10100000000000001</c:v>
                </c:pt>
                <c:pt idx="25">
                  <c:v>-0.1</c:v>
                </c:pt>
                <c:pt idx="26">
                  <c:v>-9.9000000000000005E-2</c:v>
                </c:pt>
                <c:pt idx="27">
                  <c:v>-9.8000000000000004E-2</c:v>
                </c:pt>
                <c:pt idx="28">
                  <c:v>-9.7000000000000003E-2</c:v>
                </c:pt>
                <c:pt idx="29">
                  <c:v>-9.6000000000000002E-2</c:v>
                </c:pt>
                <c:pt idx="30">
                  <c:v>-9.5000000000000001E-2</c:v>
                </c:pt>
                <c:pt idx="31">
                  <c:v>-9.4E-2</c:v>
                </c:pt>
                <c:pt idx="32">
                  <c:v>-9.2999999999999999E-2</c:v>
                </c:pt>
                <c:pt idx="33">
                  <c:v>-9.1999999999999998E-2</c:v>
                </c:pt>
                <c:pt idx="34">
                  <c:v>-9.0999999999999998E-2</c:v>
                </c:pt>
                <c:pt idx="35">
                  <c:v>-0.09</c:v>
                </c:pt>
                <c:pt idx="36">
                  <c:v>-8.8999999999999996E-2</c:v>
                </c:pt>
                <c:pt idx="37">
                  <c:v>-8.7999999999999995E-2</c:v>
                </c:pt>
                <c:pt idx="38">
                  <c:v>-8.6999999999999994E-2</c:v>
                </c:pt>
                <c:pt idx="39">
                  <c:v>-8.5999999999999993E-2</c:v>
                </c:pt>
                <c:pt idx="40">
                  <c:v>-8.5000000000000006E-2</c:v>
                </c:pt>
                <c:pt idx="41">
                  <c:v>-8.4000000000000005E-2</c:v>
                </c:pt>
                <c:pt idx="42">
                  <c:v>-8.3000000000000004E-2</c:v>
                </c:pt>
                <c:pt idx="43">
                  <c:v>-8.2000000000000003E-2</c:v>
                </c:pt>
                <c:pt idx="44">
                  <c:v>-8.1000000000000003E-2</c:v>
                </c:pt>
                <c:pt idx="45">
                  <c:v>-0.08</c:v>
                </c:pt>
                <c:pt idx="46">
                  <c:v>-7.9000000000000001E-2</c:v>
                </c:pt>
                <c:pt idx="47">
                  <c:v>-7.8E-2</c:v>
                </c:pt>
                <c:pt idx="48">
                  <c:v>-7.6999999999999999E-2</c:v>
                </c:pt>
                <c:pt idx="49">
                  <c:v>-7.5999999999999998E-2</c:v>
                </c:pt>
                <c:pt idx="50">
                  <c:v>-7.4999999999999997E-2</c:v>
                </c:pt>
                <c:pt idx="51">
                  <c:v>-7.3999999999999996E-2</c:v>
                </c:pt>
                <c:pt idx="52">
                  <c:v>-7.2999999999999995E-2</c:v>
                </c:pt>
                <c:pt idx="53">
                  <c:v>-7.1999999999999995E-2</c:v>
                </c:pt>
                <c:pt idx="54">
                  <c:v>-7.0999999999999994E-2</c:v>
                </c:pt>
                <c:pt idx="55">
                  <c:v>-7.0000000000000007E-2</c:v>
                </c:pt>
                <c:pt idx="56">
                  <c:v>-6.9000000000000006E-2</c:v>
                </c:pt>
                <c:pt idx="57">
                  <c:v>-6.7999999999999894E-2</c:v>
                </c:pt>
                <c:pt idx="58">
                  <c:v>-6.6999999999999907E-2</c:v>
                </c:pt>
                <c:pt idx="59">
                  <c:v>-6.5999999999999906E-2</c:v>
                </c:pt>
                <c:pt idx="60">
                  <c:v>-6.4999999999999905E-2</c:v>
                </c:pt>
                <c:pt idx="61">
                  <c:v>-6.3999999999999904E-2</c:v>
                </c:pt>
                <c:pt idx="62">
                  <c:v>-6.2999999999999903E-2</c:v>
                </c:pt>
                <c:pt idx="63">
                  <c:v>-6.1999999999999902E-2</c:v>
                </c:pt>
                <c:pt idx="64">
                  <c:v>-6.0999999999999902E-2</c:v>
                </c:pt>
                <c:pt idx="65">
                  <c:v>-5.9999999999999901E-2</c:v>
                </c:pt>
                <c:pt idx="66">
                  <c:v>-5.89999999999999E-2</c:v>
                </c:pt>
                <c:pt idx="67">
                  <c:v>-5.7999999999999899E-2</c:v>
                </c:pt>
                <c:pt idx="68">
                  <c:v>-5.6999999999999898E-2</c:v>
                </c:pt>
                <c:pt idx="69">
                  <c:v>-5.5999999999999897E-2</c:v>
                </c:pt>
                <c:pt idx="70">
                  <c:v>-5.4999999999999903E-2</c:v>
                </c:pt>
                <c:pt idx="71">
                  <c:v>-5.3999999999999902E-2</c:v>
                </c:pt>
                <c:pt idx="72">
                  <c:v>-5.2999999999999901E-2</c:v>
                </c:pt>
                <c:pt idx="73">
                  <c:v>-5.19999999999999E-2</c:v>
                </c:pt>
                <c:pt idx="74">
                  <c:v>-5.09999999999999E-2</c:v>
                </c:pt>
                <c:pt idx="75">
                  <c:v>-4.9999999999999899E-2</c:v>
                </c:pt>
                <c:pt idx="76">
                  <c:v>-4.8999999999999898E-2</c:v>
                </c:pt>
                <c:pt idx="77">
                  <c:v>-4.7999999999999897E-2</c:v>
                </c:pt>
                <c:pt idx="78">
                  <c:v>-4.6999999999999903E-2</c:v>
                </c:pt>
                <c:pt idx="79">
                  <c:v>-4.5999999999999902E-2</c:v>
                </c:pt>
                <c:pt idx="80">
                  <c:v>-4.4999999999999901E-2</c:v>
                </c:pt>
                <c:pt idx="81">
                  <c:v>-4.39999999999999E-2</c:v>
                </c:pt>
                <c:pt idx="82">
                  <c:v>-4.2999999999999899E-2</c:v>
                </c:pt>
                <c:pt idx="83">
                  <c:v>-4.1999999999999899E-2</c:v>
                </c:pt>
                <c:pt idx="84">
                  <c:v>-4.0999999999999898E-2</c:v>
                </c:pt>
                <c:pt idx="85">
                  <c:v>-3.9999999999999897E-2</c:v>
                </c:pt>
                <c:pt idx="86">
                  <c:v>-3.8999999999999903E-2</c:v>
                </c:pt>
                <c:pt idx="87">
                  <c:v>-3.7999999999999902E-2</c:v>
                </c:pt>
                <c:pt idx="88">
                  <c:v>-3.6999999999999901E-2</c:v>
                </c:pt>
                <c:pt idx="89">
                  <c:v>-3.59999999999999E-2</c:v>
                </c:pt>
                <c:pt idx="90">
                  <c:v>-3.4999999999999899E-2</c:v>
                </c:pt>
                <c:pt idx="91">
                  <c:v>-3.3999999999999898E-2</c:v>
                </c:pt>
                <c:pt idx="92">
                  <c:v>-3.2999999999999897E-2</c:v>
                </c:pt>
                <c:pt idx="93">
                  <c:v>-3.1999999999999897E-2</c:v>
                </c:pt>
                <c:pt idx="94">
                  <c:v>-3.0999999999999899E-2</c:v>
                </c:pt>
                <c:pt idx="95">
                  <c:v>-2.9999999999999898E-2</c:v>
                </c:pt>
                <c:pt idx="96">
                  <c:v>-2.8999999999999901E-2</c:v>
                </c:pt>
                <c:pt idx="97">
                  <c:v>-2.79999999999999E-2</c:v>
                </c:pt>
                <c:pt idx="98">
                  <c:v>-2.6999999999999899E-2</c:v>
                </c:pt>
                <c:pt idx="99">
                  <c:v>-2.5999999999999902E-2</c:v>
                </c:pt>
                <c:pt idx="100">
                  <c:v>-2.5000000000000001E-2</c:v>
                </c:pt>
                <c:pt idx="101">
                  <c:v>-2.4E-2</c:v>
                </c:pt>
                <c:pt idx="102">
                  <c:v>-2.3E-2</c:v>
                </c:pt>
                <c:pt idx="103">
                  <c:v>-2.1999999999999999E-2</c:v>
                </c:pt>
                <c:pt idx="104">
                  <c:v>-2.1000000000000001E-2</c:v>
                </c:pt>
                <c:pt idx="105">
                  <c:v>-0.02</c:v>
                </c:pt>
                <c:pt idx="106">
                  <c:v>-1.9E-2</c:v>
                </c:pt>
                <c:pt idx="107">
                  <c:v>-1.7999999999999999E-2</c:v>
                </c:pt>
                <c:pt idx="108">
                  <c:v>-1.7000000000000001E-2</c:v>
                </c:pt>
                <c:pt idx="109">
                  <c:v>-1.6E-2</c:v>
                </c:pt>
                <c:pt idx="110">
                  <c:v>-1.4999999999999999E-2</c:v>
                </c:pt>
                <c:pt idx="111">
                  <c:v>-1.4E-2</c:v>
                </c:pt>
                <c:pt idx="112">
                  <c:v>-1.2999999999999999E-2</c:v>
                </c:pt>
                <c:pt idx="113">
                  <c:v>-1.2E-2</c:v>
                </c:pt>
                <c:pt idx="114">
                  <c:v>-1.0999999999999999E-2</c:v>
                </c:pt>
                <c:pt idx="115">
                  <c:v>-0.01</c:v>
                </c:pt>
                <c:pt idx="116">
                  <c:v>-8.9999999999999906E-3</c:v>
                </c:pt>
                <c:pt idx="117">
                  <c:v>-7.9999999999999898E-3</c:v>
                </c:pt>
                <c:pt idx="118">
                  <c:v>-7.0000000000000097E-3</c:v>
                </c:pt>
                <c:pt idx="119">
                  <c:v>-6.0000000000000097E-3</c:v>
                </c:pt>
                <c:pt idx="120">
                  <c:v>-5.0000000000000001E-3</c:v>
                </c:pt>
                <c:pt idx="121">
                  <c:v>-4.0000000000000001E-3</c:v>
                </c:pt>
                <c:pt idx="122">
                  <c:v>-3.0000000000000001E-3</c:v>
                </c:pt>
                <c:pt idx="123">
                  <c:v>-2E-3</c:v>
                </c:pt>
                <c:pt idx="124">
                  <c:v>-1E-3</c:v>
                </c:pt>
                <c:pt idx="125">
                  <c:v>0</c:v>
                </c:pt>
                <c:pt idx="126">
                  <c:v>1E-3</c:v>
                </c:pt>
                <c:pt idx="127">
                  <c:v>2E-3</c:v>
                </c:pt>
                <c:pt idx="128">
                  <c:v>3.0000000000000001E-3</c:v>
                </c:pt>
                <c:pt idx="129">
                  <c:v>4.0000000000000001E-3</c:v>
                </c:pt>
                <c:pt idx="130">
                  <c:v>5.0000000000000001E-3</c:v>
                </c:pt>
                <c:pt idx="131">
                  <c:v>6.0000000000000097E-3</c:v>
                </c:pt>
                <c:pt idx="132">
                  <c:v>7.0000000000000097E-3</c:v>
                </c:pt>
                <c:pt idx="133">
                  <c:v>8.0000000000000106E-3</c:v>
                </c:pt>
                <c:pt idx="134">
                  <c:v>9.0000000000000097E-3</c:v>
                </c:pt>
                <c:pt idx="135">
                  <c:v>0.01</c:v>
                </c:pt>
                <c:pt idx="136">
                  <c:v>1.0999999999999999E-2</c:v>
                </c:pt>
                <c:pt idx="137">
                  <c:v>1.2E-2</c:v>
                </c:pt>
                <c:pt idx="138">
                  <c:v>1.2999999999999999E-2</c:v>
                </c:pt>
                <c:pt idx="139">
                  <c:v>1.4E-2</c:v>
                </c:pt>
                <c:pt idx="140">
                  <c:v>1.4999999999999999E-2</c:v>
                </c:pt>
                <c:pt idx="141">
                  <c:v>1.6E-2</c:v>
                </c:pt>
                <c:pt idx="142">
                  <c:v>1.7000000000000001E-2</c:v>
                </c:pt>
                <c:pt idx="143">
                  <c:v>1.7999999999999999E-2</c:v>
                </c:pt>
                <c:pt idx="144">
                  <c:v>1.9E-2</c:v>
                </c:pt>
                <c:pt idx="145">
                  <c:v>0.02</c:v>
                </c:pt>
                <c:pt idx="146">
                  <c:v>2.1000000000000001E-2</c:v>
                </c:pt>
                <c:pt idx="147">
                  <c:v>2.1999999999999999E-2</c:v>
                </c:pt>
                <c:pt idx="148">
                  <c:v>2.3E-2</c:v>
                </c:pt>
                <c:pt idx="149">
                  <c:v>2.4E-2</c:v>
                </c:pt>
                <c:pt idx="150">
                  <c:v>2.5000000000000001E-2</c:v>
                </c:pt>
                <c:pt idx="151">
                  <c:v>2.5999999999999999E-2</c:v>
                </c:pt>
                <c:pt idx="152">
                  <c:v>2.7E-2</c:v>
                </c:pt>
                <c:pt idx="153">
                  <c:v>2.8000000000000001E-2</c:v>
                </c:pt>
                <c:pt idx="154">
                  <c:v>2.9000000000000001E-2</c:v>
                </c:pt>
                <c:pt idx="155">
                  <c:v>0.03</c:v>
                </c:pt>
                <c:pt idx="156">
                  <c:v>3.1E-2</c:v>
                </c:pt>
                <c:pt idx="157">
                  <c:v>3.2000000000000001E-2</c:v>
                </c:pt>
                <c:pt idx="158">
                  <c:v>3.3000000000000002E-2</c:v>
                </c:pt>
                <c:pt idx="159">
                  <c:v>3.4000000000000002E-2</c:v>
                </c:pt>
                <c:pt idx="160">
                  <c:v>3.5000000000000003E-2</c:v>
                </c:pt>
                <c:pt idx="161">
                  <c:v>3.5999999999999997E-2</c:v>
                </c:pt>
                <c:pt idx="162">
                  <c:v>3.6999999999999998E-2</c:v>
                </c:pt>
                <c:pt idx="163">
                  <c:v>3.7999999999999999E-2</c:v>
                </c:pt>
                <c:pt idx="164">
                  <c:v>3.9E-2</c:v>
                </c:pt>
                <c:pt idx="165">
                  <c:v>0.04</c:v>
                </c:pt>
                <c:pt idx="166">
                  <c:v>4.1000000000000002E-2</c:v>
                </c:pt>
                <c:pt idx="167">
                  <c:v>4.2000000000000003E-2</c:v>
                </c:pt>
                <c:pt idx="168">
                  <c:v>4.2999999999999997E-2</c:v>
                </c:pt>
                <c:pt idx="169">
                  <c:v>4.3999999999999997E-2</c:v>
                </c:pt>
                <c:pt idx="170">
                  <c:v>4.4999999999999998E-2</c:v>
                </c:pt>
                <c:pt idx="171">
                  <c:v>4.5999999999999999E-2</c:v>
                </c:pt>
                <c:pt idx="172">
                  <c:v>4.7E-2</c:v>
                </c:pt>
                <c:pt idx="173">
                  <c:v>4.8000000000000001E-2</c:v>
                </c:pt>
                <c:pt idx="174">
                  <c:v>4.9000000000000002E-2</c:v>
                </c:pt>
                <c:pt idx="175">
                  <c:v>0.05</c:v>
                </c:pt>
                <c:pt idx="176">
                  <c:v>5.0999999999999997E-2</c:v>
                </c:pt>
                <c:pt idx="177">
                  <c:v>5.1999999999999998E-2</c:v>
                </c:pt>
                <c:pt idx="178">
                  <c:v>5.2999999999999999E-2</c:v>
                </c:pt>
                <c:pt idx="179">
                  <c:v>5.3999999999999999E-2</c:v>
                </c:pt>
                <c:pt idx="180">
                  <c:v>5.5E-2</c:v>
                </c:pt>
                <c:pt idx="181">
                  <c:v>5.6000000000000001E-2</c:v>
                </c:pt>
                <c:pt idx="182">
                  <c:v>5.7000000000000002E-2</c:v>
                </c:pt>
                <c:pt idx="183">
                  <c:v>5.8000000000000003E-2</c:v>
                </c:pt>
                <c:pt idx="184">
                  <c:v>5.8999999999999997E-2</c:v>
                </c:pt>
                <c:pt idx="185">
                  <c:v>0.06</c:v>
                </c:pt>
                <c:pt idx="186">
                  <c:v>6.0999999999999999E-2</c:v>
                </c:pt>
                <c:pt idx="187">
                  <c:v>6.2E-2</c:v>
                </c:pt>
                <c:pt idx="188">
                  <c:v>6.3E-2</c:v>
                </c:pt>
                <c:pt idx="189">
                  <c:v>6.4000000000000001E-2</c:v>
                </c:pt>
                <c:pt idx="190">
                  <c:v>6.5000000000000002E-2</c:v>
                </c:pt>
                <c:pt idx="191">
                  <c:v>6.6000000000000003E-2</c:v>
                </c:pt>
                <c:pt idx="192">
                  <c:v>6.7000000000000004E-2</c:v>
                </c:pt>
                <c:pt idx="193">
                  <c:v>6.8000000000000005E-2</c:v>
                </c:pt>
                <c:pt idx="194">
                  <c:v>6.9000000000000006E-2</c:v>
                </c:pt>
                <c:pt idx="195">
                  <c:v>7.0000000000000007E-2</c:v>
                </c:pt>
                <c:pt idx="196">
                  <c:v>7.0999999999999994E-2</c:v>
                </c:pt>
                <c:pt idx="197">
                  <c:v>7.1999999999999995E-2</c:v>
                </c:pt>
                <c:pt idx="198">
                  <c:v>7.2999999999999995E-2</c:v>
                </c:pt>
                <c:pt idx="199">
                  <c:v>7.3999999999999996E-2</c:v>
                </c:pt>
                <c:pt idx="200">
                  <c:v>7.4999999999999997E-2</c:v>
                </c:pt>
                <c:pt idx="201">
                  <c:v>7.5999999999999998E-2</c:v>
                </c:pt>
                <c:pt idx="202">
                  <c:v>7.6999999999999999E-2</c:v>
                </c:pt>
                <c:pt idx="203">
                  <c:v>7.8E-2</c:v>
                </c:pt>
                <c:pt idx="204">
                  <c:v>7.9000000000000001E-2</c:v>
                </c:pt>
                <c:pt idx="205">
                  <c:v>0.08</c:v>
                </c:pt>
                <c:pt idx="206">
                  <c:v>8.1000000000000003E-2</c:v>
                </c:pt>
                <c:pt idx="207">
                  <c:v>8.2000000000000003E-2</c:v>
                </c:pt>
                <c:pt idx="208">
                  <c:v>8.3000000000000004E-2</c:v>
                </c:pt>
                <c:pt idx="209">
                  <c:v>8.4000000000000005E-2</c:v>
                </c:pt>
                <c:pt idx="210">
                  <c:v>8.5000000000000006E-2</c:v>
                </c:pt>
                <c:pt idx="211">
                  <c:v>8.5999999999999993E-2</c:v>
                </c:pt>
                <c:pt idx="212">
                  <c:v>8.6999999999999994E-2</c:v>
                </c:pt>
                <c:pt idx="213">
                  <c:v>8.7999999999999995E-2</c:v>
                </c:pt>
                <c:pt idx="214">
                  <c:v>8.8999999999999996E-2</c:v>
                </c:pt>
                <c:pt idx="215">
                  <c:v>0.09</c:v>
                </c:pt>
                <c:pt idx="216">
                  <c:v>9.0999999999999998E-2</c:v>
                </c:pt>
                <c:pt idx="217">
                  <c:v>9.1999999999999998E-2</c:v>
                </c:pt>
                <c:pt idx="218">
                  <c:v>9.2999999999999999E-2</c:v>
                </c:pt>
                <c:pt idx="219">
                  <c:v>9.4E-2</c:v>
                </c:pt>
                <c:pt idx="220">
                  <c:v>9.5000000000000001E-2</c:v>
                </c:pt>
                <c:pt idx="221">
                  <c:v>9.6000000000000002E-2</c:v>
                </c:pt>
                <c:pt idx="222">
                  <c:v>9.7000000000000003E-2</c:v>
                </c:pt>
                <c:pt idx="223">
                  <c:v>9.8000000000000004E-2</c:v>
                </c:pt>
                <c:pt idx="224">
                  <c:v>9.9000000000000005E-2</c:v>
                </c:pt>
                <c:pt idx="225">
                  <c:v>0.1</c:v>
                </c:pt>
                <c:pt idx="226">
                  <c:v>0.10100000000000001</c:v>
                </c:pt>
                <c:pt idx="227">
                  <c:v>0.10199999999999999</c:v>
                </c:pt>
                <c:pt idx="228">
                  <c:v>0.10299999999999999</c:v>
                </c:pt>
                <c:pt idx="229">
                  <c:v>0.104</c:v>
                </c:pt>
                <c:pt idx="230">
                  <c:v>0.105</c:v>
                </c:pt>
                <c:pt idx="231">
                  <c:v>0.106</c:v>
                </c:pt>
                <c:pt idx="232">
                  <c:v>0.107</c:v>
                </c:pt>
                <c:pt idx="233">
                  <c:v>0.108</c:v>
                </c:pt>
                <c:pt idx="234">
                  <c:v>0.109</c:v>
                </c:pt>
                <c:pt idx="235">
                  <c:v>0.11</c:v>
                </c:pt>
                <c:pt idx="236">
                  <c:v>0.111</c:v>
                </c:pt>
                <c:pt idx="237">
                  <c:v>0.112</c:v>
                </c:pt>
                <c:pt idx="238">
                  <c:v>0.113</c:v>
                </c:pt>
                <c:pt idx="239">
                  <c:v>0.114</c:v>
                </c:pt>
                <c:pt idx="240">
                  <c:v>0.115</c:v>
                </c:pt>
                <c:pt idx="241">
                  <c:v>0.11600000000000001</c:v>
                </c:pt>
                <c:pt idx="242">
                  <c:v>0.11700000000000001</c:v>
                </c:pt>
                <c:pt idx="243">
                  <c:v>0.11799999999999999</c:v>
                </c:pt>
                <c:pt idx="244">
                  <c:v>0.11899999999999999</c:v>
                </c:pt>
                <c:pt idx="245">
                  <c:v>0.12</c:v>
                </c:pt>
                <c:pt idx="246">
                  <c:v>0.121</c:v>
                </c:pt>
                <c:pt idx="247">
                  <c:v>0.122</c:v>
                </c:pt>
                <c:pt idx="248">
                  <c:v>0.123</c:v>
                </c:pt>
                <c:pt idx="249">
                  <c:v>0.124</c:v>
                </c:pt>
                <c:pt idx="250">
                  <c:v>0.125</c:v>
                </c:pt>
              </c:numCache>
            </c:numRef>
          </c:cat>
          <c:val>
            <c:numRef>
              <c:f>'Q.5 Distorsional Energy'!$E$13:$E$263</c:f>
              <c:numCache>
                <c:formatCode>0.000000</c:formatCode>
                <c:ptCount val="251"/>
                <c:pt idx="0">
                  <c:v>3850.2737428308533</c:v>
                </c:pt>
                <c:pt idx="1">
                  <c:v>3788.9162085139078</c:v>
                </c:pt>
                <c:pt idx="2">
                  <c:v>3728.0523516086919</c:v>
                </c:pt>
                <c:pt idx="3">
                  <c:v>3667.6821516520508</c:v>
                </c:pt>
                <c:pt idx="4">
                  <c:v>3607.8055883465076</c:v>
                </c:pt>
                <c:pt idx="5">
                  <c:v>3548.4226415602875</c:v>
                </c:pt>
                <c:pt idx="6">
                  <c:v>3489.5332913273051</c:v>
                </c:pt>
                <c:pt idx="7">
                  <c:v>3431.137517847174</c:v>
                </c:pt>
                <c:pt idx="8">
                  <c:v>3373.235301485196</c:v>
                </c:pt>
                <c:pt idx="9">
                  <c:v>3315.8266227723675</c:v>
                </c:pt>
                <c:pt idx="10">
                  <c:v>3258.9114624053809</c:v>
                </c:pt>
                <c:pt idx="11">
                  <c:v>3202.4898012466215</c:v>
                </c:pt>
                <c:pt idx="12">
                  <c:v>3146.5616203241652</c:v>
                </c:pt>
                <c:pt idx="13">
                  <c:v>3091.1269008317859</c:v>
                </c:pt>
                <c:pt idx="14">
                  <c:v>3036.1856241289483</c:v>
                </c:pt>
                <c:pt idx="15">
                  <c:v>2981.7377717408121</c:v>
                </c:pt>
                <c:pt idx="16">
                  <c:v>2927.7833253582321</c:v>
                </c:pt>
                <c:pt idx="17">
                  <c:v>2874.3222668377512</c:v>
                </c:pt>
                <c:pt idx="18">
                  <c:v>2821.3545782016117</c:v>
                </c:pt>
                <c:pt idx="19">
                  <c:v>2768.880241637748</c:v>
                </c:pt>
                <c:pt idx="20">
                  <c:v>2716.8992394997858</c:v>
                </c:pt>
                <c:pt idx="21">
                  <c:v>2666.1984209713637</c:v>
                </c:pt>
                <c:pt idx="22">
                  <c:v>2615.2237570942375</c:v>
                </c:pt>
                <c:pt idx="23">
                  <c:v>2564.7421851503736</c:v>
                </c:pt>
                <c:pt idx="24">
                  <c:v>2514.753688156175</c:v>
                </c:pt>
                <c:pt idx="25">
                  <c:v>2465.2582492937336</c:v>
                </c:pt>
                <c:pt idx="26">
                  <c:v>2416.255851910842</c:v>
                </c:pt>
                <c:pt idx="27">
                  <c:v>2367.7464795209821</c:v>
                </c:pt>
                <c:pt idx="28">
                  <c:v>2319.7301158033301</c:v>
                </c:pt>
                <c:pt idx="29">
                  <c:v>2272.2067446027559</c:v>
                </c:pt>
                <c:pt idx="30">
                  <c:v>2225.176349929824</c:v>
                </c:pt>
                <c:pt idx="31">
                  <c:v>2178.6389159607929</c:v>
                </c:pt>
                <c:pt idx="32">
                  <c:v>2132.5944270376112</c:v>
                </c:pt>
                <c:pt idx="33">
                  <c:v>2087.0428676679257</c:v>
                </c:pt>
                <c:pt idx="34">
                  <c:v>2041.9842225250745</c:v>
                </c:pt>
                <c:pt idx="35">
                  <c:v>1997.418476448089</c:v>
                </c:pt>
                <c:pt idx="36">
                  <c:v>1953.3456144416944</c:v>
                </c:pt>
                <c:pt idx="37">
                  <c:v>1909.7656216763114</c:v>
                </c:pt>
                <c:pt idx="38">
                  <c:v>1866.6784834880527</c:v>
                </c:pt>
                <c:pt idx="39">
                  <c:v>1824.0841853787238</c:v>
                </c:pt>
                <c:pt idx="40">
                  <c:v>1781.982713015826</c:v>
                </c:pt>
                <c:pt idx="41">
                  <c:v>1740.3740522325536</c:v>
                </c:pt>
                <c:pt idx="42">
                  <c:v>1699.2581890277927</c:v>
                </c:pt>
                <c:pt idx="43">
                  <c:v>1658.6351095661257</c:v>
                </c:pt>
                <c:pt idx="44">
                  <c:v>1618.5048001778255</c:v>
                </c:pt>
                <c:pt idx="45">
                  <c:v>1578.8672473588624</c:v>
                </c:pt>
                <c:pt idx="46">
                  <c:v>1539.7224377708978</c:v>
                </c:pt>
                <c:pt idx="47">
                  <c:v>1501.0703582412882</c:v>
                </c:pt>
                <c:pt idx="48">
                  <c:v>1462.9109957630812</c:v>
                </c:pt>
                <c:pt idx="49">
                  <c:v>1425.244337495021</c:v>
                </c:pt>
                <c:pt idx="50">
                  <c:v>1388.0703707615451</c:v>
                </c:pt>
                <c:pt idx="51">
                  <c:v>1351.3890830527805</c:v>
                </c:pt>
                <c:pt idx="52">
                  <c:v>1315.2004620245557</c:v>
                </c:pt>
                <c:pt idx="53">
                  <c:v>1279.5044954983848</c:v>
                </c:pt>
                <c:pt idx="54">
                  <c:v>1244.3011714614795</c:v>
                </c:pt>
                <c:pt idx="55">
                  <c:v>1209.5904780667458</c:v>
                </c:pt>
                <c:pt idx="56">
                  <c:v>1175.3724036327817</c:v>
                </c:pt>
                <c:pt idx="57">
                  <c:v>1141.6469366438751</c:v>
                </c:pt>
                <c:pt idx="58">
                  <c:v>1108.4140657500191</c:v>
                </c:pt>
                <c:pt idx="59">
                  <c:v>1075.6737797668895</c:v>
                </c:pt>
                <c:pt idx="60">
                  <c:v>1043.4260676758602</c:v>
                </c:pt>
                <c:pt idx="61">
                  <c:v>1011.6709186239963</c:v>
                </c:pt>
                <c:pt idx="62">
                  <c:v>980.40832192405958</c:v>
                </c:pt>
                <c:pt idx="63">
                  <c:v>949.63826705450276</c:v>
                </c:pt>
                <c:pt idx="64">
                  <c:v>919.36074365947411</c:v>
                </c:pt>
                <c:pt idx="65">
                  <c:v>889.57574154881456</c:v>
                </c:pt>
                <c:pt idx="66">
                  <c:v>860.28325069805931</c:v>
                </c:pt>
                <c:pt idx="67">
                  <c:v>831.48326124843652</c:v>
                </c:pt>
                <c:pt idx="68">
                  <c:v>803.17576350686818</c:v>
                </c:pt>
                <c:pt idx="69">
                  <c:v>775.3607479459705</c:v>
                </c:pt>
                <c:pt idx="70">
                  <c:v>748.03820520405304</c:v>
                </c:pt>
                <c:pt idx="71">
                  <c:v>721.20812608511801</c:v>
                </c:pt>
                <c:pt idx="72">
                  <c:v>694.87050155886232</c:v>
                </c:pt>
                <c:pt idx="73">
                  <c:v>669.02532276067654</c:v>
                </c:pt>
                <c:pt idx="74">
                  <c:v>643.67258099164496</c:v>
                </c:pt>
                <c:pt idx="75">
                  <c:v>618.81226771854449</c:v>
                </c:pt>
                <c:pt idx="76">
                  <c:v>594.4443745738464</c:v>
                </c:pt>
                <c:pt idx="77">
                  <c:v>570.568893355716</c:v>
                </c:pt>
                <c:pt idx="78">
                  <c:v>547.18581602801203</c:v>
                </c:pt>
                <c:pt idx="79">
                  <c:v>524.29513472028577</c:v>
                </c:pt>
                <c:pt idx="80">
                  <c:v>501.89684172778379</c:v>
                </c:pt>
                <c:pt idx="81">
                  <c:v>479.99092951144485</c:v>
                </c:pt>
                <c:pt idx="82">
                  <c:v>458.57739069790262</c:v>
                </c:pt>
                <c:pt idx="83">
                  <c:v>437.65621807948338</c:v>
                </c:pt>
                <c:pt idx="84">
                  <c:v>417.22740461420756</c:v>
                </c:pt>
                <c:pt idx="85">
                  <c:v>397.29094342578969</c:v>
                </c:pt>
                <c:pt idx="86">
                  <c:v>377.84682780363653</c:v>
                </c:pt>
                <c:pt idx="87">
                  <c:v>358.89505120284974</c:v>
                </c:pt>
                <c:pt idx="88">
                  <c:v>340.43560724422423</c:v>
                </c:pt>
                <c:pt idx="89">
                  <c:v>322.46848971424856</c:v>
                </c:pt>
                <c:pt idx="90">
                  <c:v>304.99369256510499</c:v>
                </c:pt>
                <c:pt idx="91">
                  <c:v>288.01120991466905</c:v>
                </c:pt>
                <c:pt idx="92">
                  <c:v>271.52103604651035</c:v>
                </c:pt>
                <c:pt idx="93">
                  <c:v>255.52316540989224</c:v>
                </c:pt>
                <c:pt idx="94">
                  <c:v>240.01759261977116</c:v>
                </c:pt>
                <c:pt idx="95">
                  <c:v>225.00431245679744</c:v>
                </c:pt>
                <c:pt idx="96">
                  <c:v>210.48331986731534</c:v>
                </c:pt>
                <c:pt idx="97">
                  <c:v>196.45460996336229</c:v>
                </c:pt>
                <c:pt idx="98">
                  <c:v>182.91817802266965</c:v>
                </c:pt>
                <c:pt idx="99">
                  <c:v>169.87401948866244</c:v>
                </c:pt>
                <c:pt idx="100">
                  <c:v>157.32212997046028</c:v>
                </c:pt>
                <c:pt idx="101">
                  <c:v>145.262505242873</c:v>
                </c:pt>
                <c:pt idx="102">
                  <c:v>133.69514124640767</c:v>
                </c:pt>
                <c:pt idx="103">
                  <c:v>122.62003408726382</c:v>
                </c:pt>
                <c:pt idx="104">
                  <c:v>112.03718003733455</c:v>
                </c:pt>
                <c:pt idx="105">
                  <c:v>101.94657553420652</c:v>
                </c:pt>
                <c:pt idx="106">
                  <c:v>92.348217181160365</c:v>
                </c:pt>
                <c:pt idx="107">
                  <c:v>83.242101747169912</c:v>
                </c:pt>
                <c:pt idx="108">
                  <c:v>74.628226166902977</c:v>
                </c:pt>
                <c:pt idx="109">
                  <c:v>66.506587540720815</c:v>
                </c:pt>
                <c:pt idx="110">
                  <c:v>58.877183134678383</c:v>
                </c:pt>
                <c:pt idx="111">
                  <c:v>51.740010380524289</c:v>
                </c:pt>
                <c:pt idx="112">
                  <c:v>45.095066875700745</c:v>
                </c:pt>
                <c:pt idx="113">
                  <c:v>38.942350383343651</c:v>
                </c:pt>
                <c:pt idx="114">
                  <c:v>33.281858832282538</c:v>
                </c:pt>
                <c:pt idx="115">
                  <c:v>28.113590317040519</c:v>
                </c:pt>
                <c:pt idx="116">
                  <c:v>23.437543097834361</c:v>
                </c:pt>
                <c:pt idx="117">
                  <c:v>19.25371560057458</c:v>
                </c:pt>
                <c:pt idx="118">
                  <c:v>15.562106416865269</c:v>
                </c:pt>
                <c:pt idx="119">
                  <c:v>12.362714304003985</c:v>
                </c:pt>
                <c:pt idx="120">
                  <c:v>9.6555381849821398</c:v>
                </c:pt>
                <c:pt idx="121">
                  <c:v>7.4405771484847669</c:v>
                </c:pt>
                <c:pt idx="122">
                  <c:v>5.717830448890453</c:v>
                </c:pt>
                <c:pt idx="123">
                  <c:v>4.4872975062714691</c:v>
                </c:pt>
                <c:pt idx="124">
                  <c:v>3.748977906393717</c:v>
                </c:pt>
                <c:pt idx="125">
                  <c:v>3.5028714007167414</c:v>
                </c:pt>
                <c:pt idx="126">
                  <c:v>3.7489779063937174</c:v>
                </c:pt>
                <c:pt idx="127">
                  <c:v>4.4872975062714691</c:v>
                </c:pt>
                <c:pt idx="128">
                  <c:v>5.717830448890453</c:v>
                </c:pt>
                <c:pt idx="129">
                  <c:v>7.4405771484847678</c:v>
                </c:pt>
                <c:pt idx="130">
                  <c:v>9.6555381849821398</c:v>
                </c:pt>
                <c:pt idx="131">
                  <c:v>12.362714304003987</c:v>
                </c:pt>
                <c:pt idx="132">
                  <c:v>15.562106416865269</c:v>
                </c:pt>
                <c:pt idx="133">
                  <c:v>19.253715600574655</c:v>
                </c:pt>
                <c:pt idx="134">
                  <c:v>23.437543097834453</c:v>
                </c:pt>
                <c:pt idx="135">
                  <c:v>28.113590317040508</c:v>
                </c:pt>
                <c:pt idx="136">
                  <c:v>33.281858832282524</c:v>
                </c:pt>
                <c:pt idx="137">
                  <c:v>38.942350383343651</c:v>
                </c:pt>
                <c:pt idx="138">
                  <c:v>45.095066875700745</c:v>
                </c:pt>
                <c:pt idx="139">
                  <c:v>51.740010380524282</c:v>
                </c:pt>
                <c:pt idx="140">
                  <c:v>58.877183134678383</c:v>
                </c:pt>
                <c:pt idx="141">
                  <c:v>66.506587540720787</c:v>
                </c:pt>
                <c:pt idx="142">
                  <c:v>74.628226166902991</c:v>
                </c:pt>
                <c:pt idx="143">
                  <c:v>83.242101747169926</c:v>
                </c:pt>
                <c:pt idx="144">
                  <c:v>92.348217181160365</c:v>
                </c:pt>
                <c:pt idx="145">
                  <c:v>101.94657553420652</c:v>
                </c:pt>
                <c:pt idx="146">
                  <c:v>112.03718003733455</c:v>
                </c:pt>
                <c:pt idx="147">
                  <c:v>122.62003408726382</c:v>
                </c:pt>
                <c:pt idx="148">
                  <c:v>133.69514124640767</c:v>
                </c:pt>
                <c:pt idx="149">
                  <c:v>145.262505242873</c:v>
                </c:pt>
                <c:pt idx="150">
                  <c:v>157.32212997046028</c:v>
                </c:pt>
                <c:pt idx="151">
                  <c:v>169.87401948866366</c:v>
                </c:pt>
                <c:pt idx="152">
                  <c:v>182.91817802267096</c:v>
                </c:pt>
                <c:pt idx="153">
                  <c:v>196.45460996336377</c:v>
                </c:pt>
                <c:pt idx="154">
                  <c:v>210.48331986731685</c:v>
                </c:pt>
                <c:pt idx="155">
                  <c:v>225.00431245679903</c:v>
                </c:pt>
                <c:pt idx="156">
                  <c:v>240.01759261977276</c:v>
                </c:pt>
                <c:pt idx="157">
                  <c:v>255.52316540989389</c:v>
                </c:pt>
                <c:pt idx="158">
                  <c:v>271.52103604651222</c:v>
                </c:pt>
                <c:pt idx="159">
                  <c:v>288.01120991467093</c:v>
                </c:pt>
                <c:pt idx="160">
                  <c:v>304.99369256510676</c:v>
                </c:pt>
                <c:pt idx="161">
                  <c:v>322.46848971425027</c:v>
                </c:pt>
                <c:pt idx="162">
                  <c:v>340.43560724422582</c:v>
                </c:pt>
                <c:pt idx="163">
                  <c:v>358.89505120285156</c:v>
                </c:pt>
                <c:pt idx="164">
                  <c:v>377.84682780363829</c:v>
                </c:pt>
                <c:pt idx="165">
                  <c:v>397.29094342579134</c:v>
                </c:pt>
                <c:pt idx="166">
                  <c:v>417.22740461420972</c:v>
                </c:pt>
                <c:pt idx="167">
                  <c:v>437.65621807948565</c:v>
                </c:pt>
                <c:pt idx="168">
                  <c:v>458.57739069790443</c:v>
                </c:pt>
                <c:pt idx="169">
                  <c:v>479.99092951144718</c:v>
                </c:pt>
                <c:pt idx="170">
                  <c:v>501.89684172778584</c:v>
                </c:pt>
                <c:pt idx="171">
                  <c:v>524.29513472028827</c:v>
                </c:pt>
                <c:pt idx="172">
                  <c:v>547.18581602801441</c:v>
                </c:pt>
                <c:pt idx="173">
                  <c:v>570.5688933557185</c:v>
                </c:pt>
                <c:pt idx="174">
                  <c:v>594.44437457384902</c:v>
                </c:pt>
                <c:pt idx="175">
                  <c:v>618.81226771854688</c:v>
                </c:pt>
                <c:pt idx="176">
                  <c:v>643.67258099164724</c:v>
                </c:pt>
                <c:pt idx="177">
                  <c:v>669.02532276067916</c:v>
                </c:pt>
                <c:pt idx="178">
                  <c:v>694.87050155886482</c:v>
                </c:pt>
                <c:pt idx="179">
                  <c:v>721.2081260851204</c:v>
                </c:pt>
                <c:pt idx="180">
                  <c:v>748.03820520405543</c:v>
                </c:pt>
                <c:pt idx="181">
                  <c:v>775.36074794597391</c:v>
                </c:pt>
                <c:pt idx="182">
                  <c:v>803.17576350687159</c:v>
                </c:pt>
                <c:pt idx="183">
                  <c:v>831.48326124843959</c:v>
                </c:pt>
                <c:pt idx="184">
                  <c:v>860.28325069806226</c:v>
                </c:pt>
                <c:pt idx="185">
                  <c:v>889.57574154881775</c:v>
                </c:pt>
                <c:pt idx="186">
                  <c:v>919.36074365947695</c:v>
                </c:pt>
                <c:pt idx="187">
                  <c:v>949.63826705450595</c:v>
                </c:pt>
                <c:pt idx="188">
                  <c:v>980.40832192406219</c:v>
                </c:pt>
                <c:pt idx="189">
                  <c:v>1011.6709186239993</c:v>
                </c:pt>
                <c:pt idx="190">
                  <c:v>1043.4260676758629</c:v>
                </c:pt>
                <c:pt idx="191">
                  <c:v>1075.6737797668929</c:v>
                </c:pt>
                <c:pt idx="192">
                  <c:v>1108.4140657500222</c:v>
                </c:pt>
                <c:pt idx="193">
                  <c:v>1141.646936643878</c:v>
                </c:pt>
                <c:pt idx="194">
                  <c:v>1175.3724036327817</c:v>
                </c:pt>
                <c:pt idx="195">
                  <c:v>1209.5904780667458</c:v>
                </c:pt>
                <c:pt idx="196">
                  <c:v>1244.3011714614795</c:v>
                </c:pt>
                <c:pt idx="197">
                  <c:v>1279.5044954983846</c:v>
                </c:pt>
                <c:pt idx="198">
                  <c:v>1315.2004620245559</c:v>
                </c:pt>
                <c:pt idx="199">
                  <c:v>1351.3890830527807</c:v>
                </c:pt>
                <c:pt idx="200">
                  <c:v>1388.0703707615451</c:v>
                </c:pt>
                <c:pt idx="201">
                  <c:v>1425.244337495021</c:v>
                </c:pt>
                <c:pt idx="202">
                  <c:v>1462.9109957630812</c:v>
                </c:pt>
                <c:pt idx="203">
                  <c:v>1501.070358241288</c:v>
                </c:pt>
                <c:pt idx="204">
                  <c:v>1539.7224377708978</c:v>
                </c:pt>
                <c:pt idx="205">
                  <c:v>1578.8672473588624</c:v>
                </c:pt>
                <c:pt idx="206">
                  <c:v>1618.5048001778255</c:v>
                </c:pt>
                <c:pt idx="207">
                  <c:v>1658.6351095661257</c:v>
                </c:pt>
                <c:pt idx="208">
                  <c:v>1699.2581890277927</c:v>
                </c:pt>
                <c:pt idx="209">
                  <c:v>1740.3740522325538</c:v>
                </c:pt>
                <c:pt idx="210">
                  <c:v>1781.982713015826</c:v>
                </c:pt>
                <c:pt idx="211">
                  <c:v>1824.084185378724</c:v>
                </c:pt>
                <c:pt idx="212">
                  <c:v>1866.6784834880527</c:v>
                </c:pt>
                <c:pt idx="213">
                  <c:v>1909.7656216763114</c:v>
                </c:pt>
                <c:pt idx="214">
                  <c:v>1953.3456144416944</c:v>
                </c:pt>
                <c:pt idx="215">
                  <c:v>1997.418476448089</c:v>
                </c:pt>
                <c:pt idx="216">
                  <c:v>2041.9842225250745</c:v>
                </c:pt>
                <c:pt idx="217">
                  <c:v>2087.0428676679257</c:v>
                </c:pt>
                <c:pt idx="218">
                  <c:v>2132.5944270376112</c:v>
                </c:pt>
                <c:pt idx="219">
                  <c:v>2178.6389159607925</c:v>
                </c:pt>
                <c:pt idx="220">
                  <c:v>2225.176349929824</c:v>
                </c:pt>
                <c:pt idx="221">
                  <c:v>2272.2067446027559</c:v>
                </c:pt>
                <c:pt idx="222">
                  <c:v>2319.7301158033301</c:v>
                </c:pt>
                <c:pt idx="223">
                  <c:v>2367.7464795209817</c:v>
                </c:pt>
                <c:pt idx="224">
                  <c:v>2416.255851910842</c:v>
                </c:pt>
                <c:pt idx="225">
                  <c:v>2465.2582492937336</c:v>
                </c:pt>
                <c:pt idx="226">
                  <c:v>2514.753688156175</c:v>
                </c:pt>
                <c:pt idx="227">
                  <c:v>2564.7421851503736</c:v>
                </c:pt>
                <c:pt idx="228">
                  <c:v>2615.2237570942375</c:v>
                </c:pt>
                <c:pt idx="229">
                  <c:v>2666.1984209713637</c:v>
                </c:pt>
                <c:pt idx="230">
                  <c:v>2716.8992394997854</c:v>
                </c:pt>
                <c:pt idx="231">
                  <c:v>2768.880241637748</c:v>
                </c:pt>
                <c:pt idx="232">
                  <c:v>2821.3545782016117</c:v>
                </c:pt>
                <c:pt idx="233">
                  <c:v>2874.3222668377512</c:v>
                </c:pt>
                <c:pt idx="234">
                  <c:v>2927.7833253582326</c:v>
                </c:pt>
                <c:pt idx="235">
                  <c:v>2981.7377717408126</c:v>
                </c:pt>
                <c:pt idx="236">
                  <c:v>3036.1856241289479</c:v>
                </c:pt>
                <c:pt idx="237">
                  <c:v>3091.1269008317859</c:v>
                </c:pt>
                <c:pt idx="238">
                  <c:v>3146.5616203241652</c:v>
                </c:pt>
                <c:pt idx="239">
                  <c:v>3202.4898012466215</c:v>
                </c:pt>
                <c:pt idx="240">
                  <c:v>3258.9114624053809</c:v>
                </c:pt>
                <c:pt idx="241">
                  <c:v>3315.826622772368</c:v>
                </c:pt>
                <c:pt idx="242">
                  <c:v>3373.235301485196</c:v>
                </c:pt>
                <c:pt idx="243">
                  <c:v>3431.137517847174</c:v>
                </c:pt>
                <c:pt idx="244">
                  <c:v>3489.5332913273051</c:v>
                </c:pt>
                <c:pt idx="245">
                  <c:v>3548.4226415602875</c:v>
                </c:pt>
                <c:pt idx="246">
                  <c:v>3607.8055883465076</c:v>
                </c:pt>
                <c:pt idx="247">
                  <c:v>3667.6821516520513</c:v>
                </c:pt>
                <c:pt idx="248">
                  <c:v>3728.0523516086919</c:v>
                </c:pt>
                <c:pt idx="249">
                  <c:v>3788.9162085139078</c:v>
                </c:pt>
                <c:pt idx="250">
                  <c:v>3850.2737428308533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80-4225-92CB-A641C9901F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061536"/>
        <c:axId val="81039456"/>
      </c:lineChart>
      <c:catAx>
        <c:axId val="8106153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2642455596201922"/>
              <c:y val="0.9149901604310961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.00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39456"/>
        <c:crosses val="autoZero"/>
        <c:auto val="1"/>
        <c:lblAlgn val="ctr"/>
        <c:lblOffset val="100"/>
        <c:tickLblSkip val="10"/>
        <c:noMultiLvlLbl val="0"/>
      </c:catAx>
      <c:valAx>
        <c:axId val="81039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400"/>
                  <a:t>Maximum</a:t>
                </a:r>
                <a:r>
                  <a:rPr lang="en-CA" sz="1400" baseline="0"/>
                  <a:t> Distortional Energy [MPa]</a:t>
                </a:r>
                <a:endParaRPr lang="en-CA" sz="1400"/>
              </a:p>
            </c:rich>
          </c:tx>
          <c:layout>
            <c:manualLayout>
              <c:xMode val="edge"/>
              <c:yMode val="edge"/>
              <c:x val="1.9121930630798239E-2"/>
              <c:y val="0.2486274031382356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A"/>
            </a:p>
          </c:txPr>
        </c:title>
        <c:numFmt formatCode="#,##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615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Bolts Factor</a:t>
            </a:r>
            <a:r>
              <a:rPr lang="en-CA" baseline="0"/>
              <a:t> of Safety Caused by Lift</a:t>
            </a:r>
            <a:endParaRPr lang="en-CA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CA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'Q.6 FOS'!$E$19</c:f>
              <c:strCache>
                <c:ptCount val="1"/>
                <c:pt idx="0">
                  <c:v>FS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3.1416215797244164E-2"/>
                  <c:y val="-7.36351578540652E-2"/>
                </c:manualLayout>
              </c:layout>
              <c:numFmt formatCode="#,##0.00" sourceLinked="0"/>
              <c:spPr>
                <a:noFill/>
                <a:ln w="12700">
                  <a:solidFill>
                    <a:srgbClr val="C00000"/>
                  </a:solidFill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;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406-4389-A423-6D0D9B6BA5E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'Q.6 FOS'!$D$20:$D$160</c:f>
              <c:numCache>
                <c:formatCode>0.0</c:formatCode>
                <c:ptCount val="141"/>
                <c:pt idx="0">
                  <c:v>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</c:v>
                </c:pt>
                <c:pt idx="11">
                  <c:v>1.1000000000000001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  <c:pt idx="20">
                  <c:v>2</c:v>
                </c:pt>
                <c:pt idx="21">
                  <c:v>2.1</c:v>
                </c:pt>
                <c:pt idx="22">
                  <c:v>2.2000000000000002</c:v>
                </c:pt>
                <c:pt idx="23">
                  <c:v>2.2999999999999998</c:v>
                </c:pt>
                <c:pt idx="24">
                  <c:v>2.4</c:v>
                </c:pt>
                <c:pt idx="25">
                  <c:v>2.5</c:v>
                </c:pt>
                <c:pt idx="26">
                  <c:v>2.6</c:v>
                </c:pt>
                <c:pt idx="27">
                  <c:v>2.7</c:v>
                </c:pt>
                <c:pt idx="28">
                  <c:v>2.8</c:v>
                </c:pt>
                <c:pt idx="29">
                  <c:v>2.9</c:v>
                </c:pt>
                <c:pt idx="30">
                  <c:v>3</c:v>
                </c:pt>
                <c:pt idx="31">
                  <c:v>3.1</c:v>
                </c:pt>
                <c:pt idx="32">
                  <c:v>3.2</c:v>
                </c:pt>
                <c:pt idx="33">
                  <c:v>3.3</c:v>
                </c:pt>
                <c:pt idx="34">
                  <c:v>3.4</c:v>
                </c:pt>
                <c:pt idx="35">
                  <c:v>3.5</c:v>
                </c:pt>
                <c:pt idx="36">
                  <c:v>3.6</c:v>
                </c:pt>
                <c:pt idx="37">
                  <c:v>3.7</c:v>
                </c:pt>
                <c:pt idx="38">
                  <c:v>3.8</c:v>
                </c:pt>
                <c:pt idx="39">
                  <c:v>3.9</c:v>
                </c:pt>
                <c:pt idx="40">
                  <c:v>4</c:v>
                </c:pt>
                <c:pt idx="41">
                  <c:v>4.0999999999999996</c:v>
                </c:pt>
                <c:pt idx="42">
                  <c:v>4.2</c:v>
                </c:pt>
                <c:pt idx="43">
                  <c:v>4.3</c:v>
                </c:pt>
                <c:pt idx="44">
                  <c:v>4.4000000000000004</c:v>
                </c:pt>
                <c:pt idx="45">
                  <c:v>4.5</c:v>
                </c:pt>
                <c:pt idx="46">
                  <c:v>4.5999999999999996</c:v>
                </c:pt>
                <c:pt idx="47">
                  <c:v>4.7</c:v>
                </c:pt>
                <c:pt idx="48">
                  <c:v>4.8</c:v>
                </c:pt>
                <c:pt idx="49">
                  <c:v>4.9000000000000004</c:v>
                </c:pt>
                <c:pt idx="50">
                  <c:v>5</c:v>
                </c:pt>
                <c:pt idx="51">
                  <c:v>5.0999999999999996</c:v>
                </c:pt>
                <c:pt idx="52">
                  <c:v>5.2</c:v>
                </c:pt>
                <c:pt idx="53">
                  <c:v>5.3</c:v>
                </c:pt>
                <c:pt idx="54">
                  <c:v>5.4</c:v>
                </c:pt>
                <c:pt idx="55">
                  <c:v>5.5</c:v>
                </c:pt>
                <c:pt idx="56">
                  <c:v>5.6</c:v>
                </c:pt>
                <c:pt idx="57">
                  <c:v>5.7</c:v>
                </c:pt>
                <c:pt idx="58">
                  <c:v>5.8</c:v>
                </c:pt>
                <c:pt idx="59">
                  <c:v>5.9</c:v>
                </c:pt>
                <c:pt idx="60">
                  <c:v>6</c:v>
                </c:pt>
                <c:pt idx="61">
                  <c:v>6.1</c:v>
                </c:pt>
                <c:pt idx="62">
                  <c:v>6.2</c:v>
                </c:pt>
                <c:pt idx="63">
                  <c:v>6.3</c:v>
                </c:pt>
                <c:pt idx="64">
                  <c:v>6.4</c:v>
                </c:pt>
                <c:pt idx="65">
                  <c:v>6.5</c:v>
                </c:pt>
                <c:pt idx="66">
                  <c:v>6.6</c:v>
                </c:pt>
                <c:pt idx="67">
                  <c:v>6.7</c:v>
                </c:pt>
                <c:pt idx="68">
                  <c:v>6.8</c:v>
                </c:pt>
                <c:pt idx="69">
                  <c:v>6.9</c:v>
                </c:pt>
                <c:pt idx="70">
                  <c:v>7</c:v>
                </c:pt>
                <c:pt idx="71">
                  <c:v>7.1</c:v>
                </c:pt>
                <c:pt idx="72">
                  <c:v>7.2</c:v>
                </c:pt>
                <c:pt idx="73">
                  <c:v>7.3</c:v>
                </c:pt>
                <c:pt idx="74">
                  <c:v>7.4</c:v>
                </c:pt>
                <c:pt idx="75">
                  <c:v>7.5</c:v>
                </c:pt>
                <c:pt idx="76">
                  <c:v>7.6</c:v>
                </c:pt>
                <c:pt idx="77">
                  <c:v>7.7</c:v>
                </c:pt>
                <c:pt idx="78">
                  <c:v>7.8</c:v>
                </c:pt>
                <c:pt idx="79">
                  <c:v>7.9</c:v>
                </c:pt>
                <c:pt idx="80">
                  <c:v>8</c:v>
                </c:pt>
                <c:pt idx="81">
                  <c:v>8.1</c:v>
                </c:pt>
                <c:pt idx="82">
                  <c:v>8.1999999999999993</c:v>
                </c:pt>
                <c:pt idx="83">
                  <c:v>8.3000000000000007</c:v>
                </c:pt>
                <c:pt idx="84">
                  <c:v>8.4</c:v>
                </c:pt>
                <c:pt idx="85">
                  <c:v>8.5</c:v>
                </c:pt>
                <c:pt idx="86">
                  <c:v>8.6</c:v>
                </c:pt>
                <c:pt idx="87">
                  <c:v>8.6999999999999993</c:v>
                </c:pt>
                <c:pt idx="88">
                  <c:v>8.8000000000000007</c:v>
                </c:pt>
                <c:pt idx="89">
                  <c:v>8.9</c:v>
                </c:pt>
                <c:pt idx="90">
                  <c:v>9</c:v>
                </c:pt>
                <c:pt idx="91">
                  <c:v>9.1</c:v>
                </c:pt>
                <c:pt idx="92">
                  <c:v>9.1999999999999993</c:v>
                </c:pt>
                <c:pt idx="93">
                  <c:v>9.3000000000000007</c:v>
                </c:pt>
                <c:pt idx="94">
                  <c:v>9.4</c:v>
                </c:pt>
                <c:pt idx="95">
                  <c:v>9.5</c:v>
                </c:pt>
                <c:pt idx="96">
                  <c:v>9.6</c:v>
                </c:pt>
                <c:pt idx="97">
                  <c:v>9.6999999999999993</c:v>
                </c:pt>
                <c:pt idx="98">
                  <c:v>9.8000000000000007</c:v>
                </c:pt>
                <c:pt idx="99">
                  <c:v>9.9</c:v>
                </c:pt>
                <c:pt idx="100">
                  <c:v>10</c:v>
                </c:pt>
                <c:pt idx="101">
                  <c:v>10.1</c:v>
                </c:pt>
                <c:pt idx="102">
                  <c:v>10.199999999999999</c:v>
                </c:pt>
                <c:pt idx="103">
                  <c:v>10.3</c:v>
                </c:pt>
                <c:pt idx="104">
                  <c:v>10.4</c:v>
                </c:pt>
                <c:pt idx="105">
                  <c:v>10.5</c:v>
                </c:pt>
                <c:pt idx="106">
                  <c:v>10.6</c:v>
                </c:pt>
                <c:pt idx="107">
                  <c:v>10.7</c:v>
                </c:pt>
                <c:pt idx="108">
                  <c:v>10.8</c:v>
                </c:pt>
                <c:pt idx="109">
                  <c:v>10.9</c:v>
                </c:pt>
                <c:pt idx="110">
                  <c:v>11</c:v>
                </c:pt>
                <c:pt idx="111">
                  <c:v>11.1</c:v>
                </c:pt>
                <c:pt idx="112">
                  <c:v>11.2</c:v>
                </c:pt>
                <c:pt idx="113">
                  <c:v>11.3</c:v>
                </c:pt>
                <c:pt idx="114">
                  <c:v>11.4</c:v>
                </c:pt>
                <c:pt idx="115">
                  <c:v>11.5</c:v>
                </c:pt>
                <c:pt idx="116">
                  <c:v>11.6</c:v>
                </c:pt>
                <c:pt idx="117">
                  <c:v>11.7</c:v>
                </c:pt>
                <c:pt idx="118">
                  <c:v>11.8</c:v>
                </c:pt>
                <c:pt idx="119">
                  <c:v>11.9</c:v>
                </c:pt>
                <c:pt idx="120">
                  <c:v>12</c:v>
                </c:pt>
                <c:pt idx="121">
                  <c:v>12.1</c:v>
                </c:pt>
                <c:pt idx="122">
                  <c:v>12.2</c:v>
                </c:pt>
                <c:pt idx="123">
                  <c:v>12.3</c:v>
                </c:pt>
                <c:pt idx="124">
                  <c:v>12.4</c:v>
                </c:pt>
                <c:pt idx="125">
                  <c:v>12.5</c:v>
                </c:pt>
                <c:pt idx="126">
                  <c:v>12.6</c:v>
                </c:pt>
                <c:pt idx="127">
                  <c:v>12.7</c:v>
                </c:pt>
                <c:pt idx="128">
                  <c:v>12.8</c:v>
                </c:pt>
                <c:pt idx="129">
                  <c:v>12.9</c:v>
                </c:pt>
                <c:pt idx="130">
                  <c:v>13</c:v>
                </c:pt>
                <c:pt idx="131">
                  <c:v>13.1</c:v>
                </c:pt>
                <c:pt idx="132">
                  <c:v>13.2</c:v>
                </c:pt>
                <c:pt idx="133">
                  <c:v>13.3</c:v>
                </c:pt>
                <c:pt idx="134">
                  <c:v>13.4</c:v>
                </c:pt>
                <c:pt idx="135">
                  <c:v>13.5</c:v>
                </c:pt>
                <c:pt idx="136">
                  <c:v>13.6</c:v>
                </c:pt>
                <c:pt idx="137">
                  <c:v>13.7</c:v>
                </c:pt>
                <c:pt idx="138">
                  <c:v>13.8</c:v>
                </c:pt>
                <c:pt idx="139">
                  <c:v>13.9</c:v>
                </c:pt>
                <c:pt idx="140">
                  <c:v>14</c:v>
                </c:pt>
              </c:numCache>
            </c:numRef>
          </c:cat>
          <c:val>
            <c:numRef>
              <c:f>'Q.6 FOS'!$E$20:$E$159</c:f>
              <c:numCache>
                <c:formatCode>General</c:formatCode>
                <c:ptCount val="140"/>
                <c:pt idx="0">
                  <c:v>2.2658205058961198</c:v>
                </c:pt>
                <c:pt idx="1">
                  <c:v>2.2885639990544244</c:v>
                </c:pt>
                <c:pt idx="2">
                  <c:v>2.3117687037343173</c:v>
                </c:pt>
                <c:pt idx="3">
                  <c:v>2.3354487928890864</c:v>
                </c:pt>
                <c:pt idx="4">
                  <c:v>2.359619026191949</c:v>
                </c:pt>
                <c:pt idx="5">
                  <c:v>2.3842947807142174</c:v>
                </c:pt>
                <c:pt idx="6">
                  <c:v>2.4094920835487139</c:v>
                </c:pt>
                <c:pt idx="7">
                  <c:v>2.4352276465238671</c:v>
                </c:pt>
                <c:pt idx="8">
                  <c:v>2.4615189031665001</c:v>
                </c:pt>
                <c:pt idx="9">
                  <c:v>2.4883840480850976</c:v>
                </c:pt>
                <c:pt idx="10">
                  <c:v>2.5158420789605191</c:v>
                </c:pt>
                <c:pt idx="11">
                  <c:v>2.5439128413478054</c:v>
                </c:pt>
                <c:pt idx="12">
                  <c:v>2.5726170765111092</c:v>
                </c:pt>
                <c:pt idx="13">
                  <c:v>2.6019764725340604</c:v>
                </c:pt>
                <c:pt idx="14">
                  <c:v>2.6320137189702404</c:v>
                </c:pt>
                <c:pt idx="15">
                  <c:v>2.6627525653231774</c:v>
                </c:pt>
                <c:pt idx="16">
                  <c:v>2.6942178836726387</c:v>
                </c:pt>
                <c:pt idx="17">
                  <c:v>2.7264357357942846</c:v>
                </c:pt>
                <c:pt idx="18">
                  <c:v>2.7594334451533684</c:v>
                </c:pt>
                <c:pt idx="19">
                  <c:v>2.7932396741904695</c:v>
                </c:pt>
                <c:pt idx="20">
                  <c:v>2.8278845073587231</c:v>
                </c:pt>
                <c:pt idx="21">
                  <c:v>2.8633995404181736</c:v>
                </c:pt>
                <c:pt idx="22">
                  <c:v>2.8998179765443188</c:v>
                </c:pt>
                <c:pt idx="23">
                  <c:v>2.9371747298653403</c:v>
                </c:pt>
                <c:pt idx="24">
                  <c:v>2.97550653710665</c:v>
                </c:pt>
                <c:pt idx="25">
                  <c:v>3.0148520780931842</c:v>
                </c:pt>
                <c:pt idx="26">
                  <c:v>3.0552521059403293</c:v>
                </c:pt>
                <c:pt idx="27">
                  <c:v>3.0967495878546289</c:v>
                </c:pt>
                <c:pt idx="28">
                  <c:v>3.139389857566913</c:v>
                </c:pt>
                <c:pt idx="29">
                  <c:v>3.1832207805346884</c:v>
                </c:pt>
                <c:pt idx="30">
                  <c:v>3.2282929331794272</c:v>
                </c:pt>
                <c:pt idx="31">
                  <c:v>3.2746597975697962</c:v>
                </c:pt>
                <c:pt idx="32">
                  <c:v>3.3223779731263687</c:v>
                </c:pt>
                <c:pt idx="33">
                  <c:v>3.3715074071097533</c:v>
                </c:pt>
                <c:pt idx="34">
                  <c:v>3.422111645865622</c:v>
                </c:pt>
                <c:pt idx="35">
                  <c:v>3.4742581090407172</c:v>
                </c:pt>
                <c:pt idx="36">
                  <c:v>3.5280183892579817</c:v>
                </c:pt>
                <c:pt idx="37">
                  <c:v>3.5834685800518202</c:v>
                </c:pt>
                <c:pt idx="38">
                  <c:v>3.6406896352223082</c:v>
                </c:pt>
                <c:pt idx="39">
                  <c:v>3.6997677631772343</c:v>
                </c:pt>
                <c:pt idx="40">
                  <c:v>3.7607948603018069</c:v>
                </c:pt>
                <c:pt idx="41">
                  <c:v>3.823868987937896</c:v>
                </c:pt>
                <c:pt idx="42">
                  <c:v>3.8890948981799069</c:v>
                </c:pt>
                <c:pt idx="43">
                  <c:v>3.9565846144173022</c:v>
                </c:pt>
                <c:pt idx="44">
                  <c:v>4.0264580733915594</c:v>
                </c:pt>
                <c:pt idx="45">
                  <c:v>4.0988438365087108</c:v>
                </c:pt>
                <c:pt idx="46">
                  <c:v>4.1738798792823255</c:v>
                </c:pt>
                <c:pt idx="47">
                  <c:v>4.2517144691057727</c:v>
                </c:pt>
                <c:pt idx="48">
                  <c:v>4.3325071431030322</c:v>
                </c:pt>
                <c:pt idx="49">
                  <c:v>4.4164297996280304</c:v>
                </c:pt>
                <c:pt idx="50">
                  <c:v>4.5036679191268556</c:v>
                </c:pt>
                <c:pt idx="51">
                  <c:v>4.5944219326105191</c:v>
                </c:pt>
                <c:pt idx="52">
                  <c:v>4.6889087589881147</c:v>
                </c:pt>
                <c:pt idx="53">
                  <c:v>4.7873635360797282</c:v>
                </c:pt>
                <c:pt idx="54">
                  <c:v>4.8900415743870678</c:v>
                </c:pt>
                <c:pt idx="55">
                  <c:v>4.9972205677982915</c:v>
                </c:pt>
                <c:pt idx="56">
                  <c:v>5.1092031015304666</c:v>
                </c:pt>
                <c:pt idx="57">
                  <c:v>5.2263195050039437</c:v>
                </c:pt>
                <c:pt idx="58">
                  <c:v>5.3489311062943594</c:v>
                </c:pt>
                <c:pt idx="59">
                  <c:v>5.4774339556948242</c:v>
                </c:pt>
                <c:pt idx="60">
                  <c:v>5.6122630992196196</c:v>
                </c:pt>
                <c:pt idx="61">
                  <c:v>5.7538974991999261</c:v>
                </c:pt>
                <c:pt idx="62">
                  <c:v>5.9028657192439367</c:v>
                </c:pt>
                <c:pt idx="63">
                  <c:v>6.0597525157686922</c:v>
                </c:pt>
                <c:pt idx="64">
                  <c:v>6.2252065093732982</c:v>
                </c:pt>
                <c:pt idx="65">
                  <c:v>6.3999491482329001</c:v>
                </c:pt>
                <c:pt idx="66">
                  <c:v>6.5847852247161605</c:v>
                </c:pt>
                <c:pt idx="67">
                  <c:v>6.7806152685738903</c:v>
                </c:pt>
                <c:pt idx="68">
                  <c:v>6.9884502193347755</c:v>
                </c:pt>
                <c:pt idx="69">
                  <c:v>7.209428882396745</c:v>
                </c:pt>
                <c:pt idx="70">
                  <c:v>7.4448388050872509</c:v>
                </c:pt>
                <c:pt idx="71">
                  <c:v>7.6940543859258392</c:v>
                </c:pt>
                <c:pt idx="72">
                  <c:v>7.9560683890357886</c:v>
                </c:pt>
                <c:pt idx="73">
                  <c:v>8.2317775382641649</c:v>
                </c:pt>
                <c:pt idx="74">
                  <c:v>8.5221589578992329</c:v>
                </c:pt>
                <c:pt idx="75">
                  <c:v>8.8282790324802995</c:v>
                </c:pt>
                <c:pt idx="76">
                  <c:v>9.1513034337189172</c:v>
                </c:pt>
                <c:pt idx="77">
                  <c:v>9.4925084946467635</c:v>
                </c:pt>
                <c:pt idx="78">
                  <c:v>9.8532941431738177</c:v>
                </c:pt>
                <c:pt idx="79">
                  <c:v>10.235198645817171</c:v>
                </c:pt>
                <c:pt idx="80">
                  <c:v>10.639915458937194</c:v>
                </c:pt>
                <c:pt idx="81">
                  <c:v>11.069312541267182</c:v>
                </c:pt>
                <c:pt idx="82">
                  <c:v>11.525454550211791</c:v>
                </c:pt>
                <c:pt idx="83">
                  <c:v>12.010628428319118</c:v>
                </c:pt>
                <c:pt idx="84">
                  <c:v>12.5273729893295</c:v>
                </c:pt>
                <c:pt idx="85">
                  <c:v>13.078513240178818</c:v>
                </c:pt>
                <c:pt idx="86">
                  <c:v>13.667200332610335</c:v>
                </c:pt>
                <c:pt idx="87">
                  <c:v>14.296958233833017</c:v>
                </c:pt>
                <c:pt idx="88">
                  <c:v>14.971738450662023</c:v>
                </c:pt>
                <c:pt idx="89">
                  <c:v>15.695984449842715</c:v>
                </c:pt>
                <c:pt idx="90">
                  <c:v>16.474707807386537</c:v>
                </c:pt>
                <c:pt idx="91">
                  <c:v>17.313578616481873</c:v>
                </c:pt>
                <c:pt idx="92">
                  <c:v>18.219033320097829</c:v>
                </c:pt>
                <c:pt idx="93">
                  <c:v>19.198403955679385</c:v>
                </c:pt>
                <c:pt idx="94">
                  <c:v>20.260073866589259</c:v>
                </c:pt>
                <c:pt idx="95">
                  <c:v>21.41366633245207</c:v>
                </c:pt>
                <c:pt idx="96">
                  <c:v>22.670274415348988</c:v>
                </c:pt>
                <c:pt idx="97">
                  <c:v>24.042742775114544</c:v>
                </c:pt>
                <c:pt idx="98">
                  <c:v>25.546015507652104</c:v>
                </c:pt>
                <c:pt idx="99">
                  <c:v>27.197568539193814</c:v>
                </c:pt>
                <c:pt idx="100">
                  <c:v>29.01795125164665</c:v>
                </c:pt>
                <c:pt idx="101">
                  <c:v>31.031470532809884</c:v>
                </c:pt>
                <c:pt idx="102">
                  <c:v>33.267062404180891</c:v>
                </c:pt>
                <c:pt idx="103">
                  <c:v>35.759413389510129</c:v>
                </c:pt>
                <c:pt idx="104">
                  <c:v>38.550418329482468</c:v>
                </c:pt>
                <c:pt idx="105">
                  <c:v>41.691097308488516</c:v>
                </c:pt>
                <c:pt idx="106">
                  <c:v>45.244147947287793</c:v>
                </c:pt>
                <c:pt idx="107">
                  <c:v>49.287390660971397</c:v>
                </c:pt>
                <c:pt idx="108">
                  <c:v>53.918490501370719</c:v>
                </c:pt>
                <c:pt idx="109">
                  <c:v>59.261538875491212</c:v>
                </c:pt>
                <c:pt idx="110">
                  <c:v>65.476402824228714</c:v>
                </c:pt>
                <c:pt idx="111">
                  <c:v>72.77229154018012</c:v>
                </c:pt>
                <c:pt idx="112">
                  <c:v>81.427924430641809</c:v>
                </c:pt>
                <c:pt idx="113">
                  <c:v>91.822355632682743</c:v>
                </c:pt>
                <c:pt idx="114">
                  <c:v>104.48362152802437</c:v>
                </c:pt>
                <c:pt idx="115">
                  <c:v>120.16845694799554</c:v>
                </c:pt>
                <c:pt idx="116">
                  <c:v>139.99888761759328</c:v>
                </c:pt>
                <c:pt idx="117">
                  <c:v>165.70926087896879</c:v>
                </c:pt>
                <c:pt idx="118">
                  <c:v>200.12380173549244</c:v>
                </c:pt>
                <c:pt idx="119">
                  <c:v>248.16129350290223</c:v>
                </c:pt>
                <c:pt idx="120">
                  <c:v>319.19746376810718</c:v>
                </c:pt>
                <c:pt idx="121">
                  <c:v>433.54494229964001</c:v>
                </c:pt>
                <c:pt idx="122">
                  <c:v>644.84336114772066</c:v>
                </c:pt>
                <c:pt idx="123">
                  <c:v>1155.4659321920465</c:v>
                </c:pt>
                <c:pt idx="124">
                  <c:v>3989.9682970991803</c:v>
                </c:pt>
                <c:pt idx="125">
                  <c:v>3404.7729468608936</c:v>
                </c:pt>
                <c:pt idx="126">
                  <c:v>1302.8467908902689</c:v>
                </c:pt>
                <c:pt idx="127">
                  <c:v>854.04003683775784</c:v>
                </c:pt>
                <c:pt idx="128">
                  <c:v>664.99471618363771</c:v>
                </c:pt>
                <c:pt idx="129">
                  <c:v>566.20392686142577</c:v>
                </c:pt>
                <c:pt idx="130">
                  <c:v>510.715942029004</c:v>
                </c:pt>
                <c:pt idx="131">
                  <c:v>480.90013373728425</c:v>
                </c:pt>
                <c:pt idx="132">
                  <c:v>469.40803495310843</c:v>
                </c:pt>
                <c:pt idx="133">
                  <c:v>473.76246941466559</c:v>
                </c:pt>
                <c:pt idx="134">
                  <c:v>494.87978878779751</c:v>
                </c:pt>
                <c:pt idx="135">
                  <c:v>537.59572845157595</c:v>
                </c:pt>
                <c:pt idx="136">
                  <c:v>613.84127647713512</c:v>
                </c:pt>
                <c:pt idx="137">
                  <c:v>753.26835107518355</c:v>
                </c:pt>
                <c:pt idx="138">
                  <c:v>1046.5490615349622</c:v>
                </c:pt>
                <c:pt idx="139">
                  <c:v>1949.2974886605743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E3-4D32-8E9F-7C83975A1206}"/>
            </c:ext>
          </c:extLst>
        </c:ser>
        <c:ser>
          <c:idx val="1"/>
          <c:order val="1"/>
          <c:tx>
            <c:strRef>
              <c:f>'Q.6 FOS'!$E$19</c:f>
              <c:strCache>
                <c:ptCount val="1"/>
                <c:pt idx="0">
                  <c:v>FS</c:v>
                </c:pt>
              </c:strCache>
            </c:strRef>
          </c:tx>
          <c:spPr>
            <a:ln w="7620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76200">
                <a:noFill/>
              </a:ln>
              <a:effectLst/>
            </c:spPr>
          </c:marker>
          <c:val>
            <c:numRef>
              <c:f>'Q.6 FOS'!$E$20</c:f>
              <c:numCache>
                <c:formatCode>General</c:formatCode>
                <c:ptCount val="1"/>
                <c:pt idx="0">
                  <c:v>2.2658205058961198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03C-4BF2-B1A0-38428034A1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59671039"/>
        <c:axId val="759671519"/>
      </c:lineChart>
      <c:catAx>
        <c:axId val="75967103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Distance along Spar from Spar Root [m]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9671519"/>
        <c:crosses val="autoZero"/>
        <c:auto val="1"/>
        <c:lblAlgn val="ctr"/>
        <c:lblOffset val="100"/>
        <c:tickLblSkip val="5"/>
        <c:noMultiLvlLbl val="0"/>
      </c:catAx>
      <c:valAx>
        <c:axId val="759671519"/>
        <c:scaling>
          <c:orientation val="minMax"/>
          <c:max val="410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/>
                  <a:t>Factor</a:t>
                </a:r>
                <a:r>
                  <a:rPr lang="en-CA" baseline="0"/>
                  <a:t> of Safety</a:t>
                </a:r>
                <a:endParaRPr lang="en-CA"/>
              </a:p>
            </c:rich>
          </c:tx>
          <c:layout>
            <c:manualLayout>
              <c:xMode val="edge"/>
              <c:yMode val="edge"/>
              <c:x val="1.1413542161355133E-2"/>
              <c:y val="0.3836008453761353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CA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96710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/>
              <a:t>Lift Internal Normal Stress</a:t>
            </a:r>
            <a:r>
              <a:rPr lang="en-US" sz="2000" baseline="0"/>
              <a:t> Over Cross Sectional Height</a:t>
            </a:r>
            <a:endParaRPr lang="en-US" sz="2000"/>
          </a:p>
        </c:rich>
      </c:tx>
      <c:layout>
        <c:manualLayout>
          <c:xMode val="edge"/>
          <c:yMode val="edge"/>
          <c:x val="0.32430036353795239"/>
          <c:y val="2.066962788307648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299200195375348"/>
          <c:y val="8.8484797910370172E-2"/>
          <c:w val="0.87464618371427816"/>
          <c:h val="0.830330466957521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Dimensions'!$BZ$14</c:f>
              <c:strCache>
                <c:ptCount val="1"/>
                <c:pt idx="0">
                  <c:v>σ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Dimensions'!$BX$15:$BX$265</c:f>
              <c:numCache>
                <c:formatCode>0.000</c:formatCode>
                <c:ptCount val="251"/>
                <c:pt idx="0">
                  <c:v>-8.6000000000000007E-2</c:v>
                </c:pt>
                <c:pt idx="1">
                  <c:v>-8.5312000000000013E-2</c:v>
                </c:pt>
                <c:pt idx="2">
                  <c:v>-8.4624000000000005E-2</c:v>
                </c:pt>
                <c:pt idx="3">
                  <c:v>-8.3936000000000011E-2</c:v>
                </c:pt>
                <c:pt idx="4">
                  <c:v>-8.3248000000000003E-2</c:v>
                </c:pt>
                <c:pt idx="5">
                  <c:v>-8.2560000000000008E-2</c:v>
                </c:pt>
                <c:pt idx="6">
                  <c:v>-8.1872E-2</c:v>
                </c:pt>
                <c:pt idx="7">
                  <c:v>-8.1184000000000006E-2</c:v>
                </c:pt>
                <c:pt idx="8">
                  <c:v>-8.0496000000000012E-2</c:v>
                </c:pt>
                <c:pt idx="9">
                  <c:v>-7.9808000000000004E-2</c:v>
                </c:pt>
                <c:pt idx="10">
                  <c:v>-7.912000000000001E-2</c:v>
                </c:pt>
                <c:pt idx="11">
                  <c:v>-7.8432000000000016E-2</c:v>
                </c:pt>
                <c:pt idx="12">
                  <c:v>-7.7744000000000008E-2</c:v>
                </c:pt>
                <c:pt idx="13">
                  <c:v>-7.7056000000000013E-2</c:v>
                </c:pt>
                <c:pt idx="14">
                  <c:v>-7.6368000000000005E-2</c:v>
                </c:pt>
                <c:pt idx="15">
                  <c:v>-7.5680000000000011E-2</c:v>
                </c:pt>
                <c:pt idx="16">
                  <c:v>-7.4992000000000003E-2</c:v>
                </c:pt>
                <c:pt idx="17">
                  <c:v>-7.4304000000000009E-2</c:v>
                </c:pt>
                <c:pt idx="18">
                  <c:v>-7.3616000000000001E-2</c:v>
                </c:pt>
                <c:pt idx="19">
                  <c:v>-7.2928000000000007E-2</c:v>
                </c:pt>
                <c:pt idx="20">
                  <c:v>-7.2239999999999999E-2</c:v>
                </c:pt>
                <c:pt idx="21">
                  <c:v>-7.1552000000000004E-2</c:v>
                </c:pt>
                <c:pt idx="22">
                  <c:v>-7.0863999999999996E-2</c:v>
                </c:pt>
                <c:pt idx="23">
                  <c:v>-7.0176000000000002E-2</c:v>
                </c:pt>
                <c:pt idx="24">
                  <c:v>-6.9488000000000008E-2</c:v>
                </c:pt>
                <c:pt idx="25">
                  <c:v>-6.8800000000000014E-2</c:v>
                </c:pt>
                <c:pt idx="26">
                  <c:v>-6.8112000000000006E-2</c:v>
                </c:pt>
                <c:pt idx="27">
                  <c:v>-6.7424000000000012E-2</c:v>
                </c:pt>
                <c:pt idx="28">
                  <c:v>-6.6736000000000004E-2</c:v>
                </c:pt>
                <c:pt idx="29">
                  <c:v>-6.6048000000000009E-2</c:v>
                </c:pt>
                <c:pt idx="30">
                  <c:v>-6.5360000000000001E-2</c:v>
                </c:pt>
                <c:pt idx="31">
                  <c:v>-6.4672000000000007E-2</c:v>
                </c:pt>
                <c:pt idx="32">
                  <c:v>-6.3983999999999999E-2</c:v>
                </c:pt>
                <c:pt idx="33">
                  <c:v>-6.3296000000000005E-2</c:v>
                </c:pt>
                <c:pt idx="34">
                  <c:v>-6.2607999999999997E-2</c:v>
                </c:pt>
                <c:pt idx="35">
                  <c:v>-6.1920000000000003E-2</c:v>
                </c:pt>
                <c:pt idx="36">
                  <c:v>-6.1232000000000002E-2</c:v>
                </c:pt>
                <c:pt idx="37">
                  <c:v>-6.0544000000000001E-2</c:v>
                </c:pt>
                <c:pt idx="38">
                  <c:v>-5.9855999999999999E-2</c:v>
                </c:pt>
                <c:pt idx="39">
                  <c:v>-5.9167999999999998E-2</c:v>
                </c:pt>
                <c:pt idx="40">
                  <c:v>-5.8480000000000011E-2</c:v>
                </c:pt>
                <c:pt idx="41">
                  <c:v>-5.779200000000001E-2</c:v>
                </c:pt>
                <c:pt idx="42">
                  <c:v>-5.7104000000000009E-2</c:v>
                </c:pt>
                <c:pt idx="43">
                  <c:v>-5.6416000000000008E-2</c:v>
                </c:pt>
                <c:pt idx="44">
                  <c:v>-5.5728000000000007E-2</c:v>
                </c:pt>
                <c:pt idx="45">
                  <c:v>-5.5040000000000006E-2</c:v>
                </c:pt>
                <c:pt idx="46">
                  <c:v>-5.4352000000000004E-2</c:v>
                </c:pt>
                <c:pt idx="47">
                  <c:v>-5.3664000000000003E-2</c:v>
                </c:pt>
                <c:pt idx="48">
                  <c:v>-5.2976000000000002E-2</c:v>
                </c:pt>
                <c:pt idx="49">
                  <c:v>-5.2288000000000001E-2</c:v>
                </c:pt>
                <c:pt idx="50">
                  <c:v>-5.16E-2</c:v>
                </c:pt>
                <c:pt idx="51">
                  <c:v>-5.0911999999999999E-2</c:v>
                </c:pt>
                <c:pt idx="52">
                  <c:v>-5.0223999999999998E-2</c:v>
                </c:pt>
                <c:pt idx="53">
                  <c:v>-4.9536000000000004E-2</c:v>
                </c:pt>
                <c:pt idx="54">
                  <c:v>-4.8848000000000003E-2</c:v>
                </c:pt>
                <c:pt idx="55">
                  <c:v>-4.8160000000000008E-2</c:v>
                </c:pt>
                <c:pt idx="56">
                  <c:v>-4.7472000000000007E-2</c:v>
                </c:pt>
                <c:pt idx="57">
                  <c:v>-4.678399999999993E-2</c:v>
                </c:pt>
                <c:pt idx="58">
                  <c:v>-4.6095999999999943E-2</c:v>
                </c:pt>
                <c:pt idx="59">
                  <c:v>-4.5407999999999941E-2</c:v>
                </c:pt>
                <c:pt idx="60">
                  <c:v>-4.471999999999994E-2</c:v>
                </c:pt>
                <c:pt idx="61">
                  <c:v>-4.4031999999999939E-2</c:v>
                </c:pt>
                <c:pt idx="62">
                  <c:v>-4.3343999999999938E-2</c:v>
                </c:pt>
                <c:pt idx="63">
                  <c:v>-4.2655999999999937E-2</c:v>
                </c:pt>
                <c:pt idx="64">
                  <c:v>-4.1967999999999936E-2</c:v>
                </c:pt>
                <c:pt idx="65">
                  <c:v>-4.1279999999999935E-2</c:v>
                </c:pt>
                <c:pt idx="66">
                  <c:v>-4.0591999999999934E-2</c:v>
                </c:pt>
                <c:pt idx="67">
                  <c:v>-3.9903999999999933E-2</c:v>
                </c:pt>
                <c:pt idx="68">
                  <c:v>-3.9215999999999931E-2</c:v>
                </c:pt>
                <c:pt idx="69">
                  <c:v>-3.852799999999993E-2</c:v>
                </c:pt>
                <c:pt idx="70">
                  <c:v>-3.7839999999999936E-2</c:v>
                </c:pt>
                <c:pt idx="71">
                  <c:v>-3.7151999999999935E-2</c:v>
                </c:pt>
                <c:pt idx="72">
                  <c:v>-3.6463999999999934E-2</c:v>
                </c:pt>
                <c:pt idx="73">
                  <c:v>-3.5775999999999933E-2</c:v>
                </c:pt>
                <c:pt idx="74">
                  <c:v>-3.5087999999999932E-2</c:v>
                </c:pt>
                <c:pt idx="75">
                  <c:v>-3.4399999999999931E-2</c:v>
                </c:pt>
                <c:pt idx="76">
                  <c:v>-3.371199999999993E-2</c:v>
                </c:pt>
                <c:pt idx="77">
                  <c:v>-3.3023999999999928E-2</c:v>
                </c:pt>
                <c:pt idx="78">
                  <c:v>-3.2335999999999934E-2</c:v>
                </c:pt>
                <c:pt idx="79">
                  <c:v>-3.1647999999999933E-2</c:v>
                </c:pt>
                <c:pt idx="80">
                  <c:v>-3.0959999999999935E-2</c:v>
                </c:pt>
                <c:pt idx="81">
                  <c:v>-3.0271999999999934E-2</c:v>
                </c:pt>
                <c:pt idx="82">
                  <c:v>-2.9583999999999933E-2</c:v>
                </c:pt>
                <c:pt idx="83">
                  <c:v>-2.8895999999999932E-2</c:v>
                </c:pt>
                <c:pt idx="84">
                  <c:v>-2.8207999999999931E-2</c:v>
                </c:pt>
                <c:pt idx="85">
                  <c:v>-2.751999999999993E-2</c:v>
                </c:pt>
                <c:pt idx="86">
                  <c:v>-2.6831999999999936E-2</c:v>
                </c:pt>
                <c:pt idx="87">
                  <c:v>-2.6143999999999935E-2</c:v>
                </c:pt>
                <c:pt idx="88">
                  <c:v>-2.5455999999999934E-2</c:v>
                </c:pt>
                <c:pt idx="89">
                  <c:v>-2.4767999999999932E-2</c:v>
                </c:pt>
                <c:pt idx="90">
                  <c:v>-2.4079999999999931E-2</c:v>
                </c:pt>
                <c:pt idx="91">
                  <c:v>-2.3391999999999934E-2</c:v>
                </c:pt>
                <c:pt idx="92">
                  <c:v>-2.2703999999999933E-2</c:v>
                </c:pt>
                <c:pt idx="93">
                  <c:v>-2.2015999999999931E-2</c:v>
                </c:pt>
                <c:pt idx="94">
                  <c:v>-2.1327999999999934E-2</c:v>
                </c:pt>
                <c:pt idx="95">
                  <c:v>-2.0639999999999933E-2</c:v>
                </c:pt>
                <c:pt idx="96">
                  <c:v>-1.9951999999999935E-2</c:v>
                </c:pt>
                <c:pt idx="97">
                  <c:v>-1.9263999999999934E-2</c:v>
                </c:pt>
                <c:pt idx="98">
                  <c:v>-1.8575999999999933E-2</c:v>
                </c:pt>
                <c:pt idx="99">
                  <c:v>-1.7887999999999935E-2</c:v>
                </c:pt>
                <c:pt idx="100">
                  <c:v>-1.7200000000000003E-2</c:v>
                </c:pt>
                <c:pt idx="101">
                  <c:v>-1.6512000000000002E-2</c:v>
                </c:pt>
                <c:pt idx="102">
                  <c:v>-1.5824000000000001E-2</c:v>
                </c:pt>
                <c:pt idx="103">
                  <c:v>-1.5136E-2</c:v>
                </c:pt>
                <c:pt idx="104">
                  <c:v>-1.4448000000000003E-2</c:v>
                </c:pt>
                <c:pt idx="105">
                  <c:v>-1.3760000000000001E-2</c:v>
                </c:pt>
                <c:pt idx="106">
                  <c:v>-1.3072E-2</c:v>
                </c:pt>
                <c:pt idx="107">
                  <c:v>-1.2384000000000001E-2</c:v>
                </c:pt>
                <c:pt idx="108">
                  <c:v>-1.1696000000000002E-2</c:v>
                </c:pt>
                <c:pt idx="109">
                  <c:v>-1.1008E-2</c:v>
                </c:pt>
                <c:pt idx="110">
                  <c:v>-1.0320000000000001E-2</c:v>
                </c:pt>
                <c:pt idx="111">
                  <c:v>-9.6320000000000017E-3</c:v>
                </c:pt>
                <c:pt idx="112">
                  <c:v>-8.9440000000000006E-3</c:v>
                </c:pt>
                <c:pt idx="113">
                  <c:v>-8.2560000000000012E-3</c:v>
                </c:pt>
                <c:pt idx="114">
                  <c:v>-7.5680000000000001E-3</c:v>
                </c:pt>
                <c:pt idx="115">
                  <c:v>-6.8800000000000007E-3</c:v>
                </c:pt>
                <c:pt idx="116">
                  <c:v>-6.1919999999999944E-3</c:v>
                </c:pt>
                <c:pt idx="117">
                  <c:v>-5.5039999999999933E-3</c:v>
                </c:pt>
                <c:pt idx="118">
                  <c:v>-4.8160000000000069E-3</c:v>
                </c:pt>
                <c:pt idx="119">
                  <c:v>-4.1280000000000067E-3</c:v>
                </c:pt>
                <c:pt idx="120">
                  <c:v>-3.4400000000000003E-3</c:v>
                </c:pt>
                <c:pt idx="121">
                  <c:v>-2.7520000000000001E-3</c:v>
                </c:pt>
                <c:pt idx="122">
                  <c:v>-2.0640000000000003E-3</c:v>
                </c:pt>
                <c:pt idx="123">
                  <c:v>-1.3760000000000001E-3</c:v>
                </c:pt>
                <c:pt idx="124">
                  <c:v>-6.8800000000000003E-4</c:v>
                </c:pt>
                <c:pt idx="125">
                  <c:v>0</c:v>
                </c:pt>
                <c:pt idx="126">
                  <c:v>6.8800000000000003E-4</c:v>
                </c:pt>
                <c:pt idx="127">
                  <c:v>1.3760000000000001E-3</c:v>
                </c:pt>
                <c:pt idx="128">
                  <c:v>2.0640000000000003E-3</c:v>
                </c:pt>
                <c:pt idx="129">
                  <c:v>2.7520000000000001E-3</c:v>
                </c:pt>
                <c:pt idx="130">
                  <c:v>3.4400000000000003E-3</c:v>
                </c:pt>
                <c:pt idx="131">
                  <c:v>4.1280000000000067E-3</c:v>
                </c:pt>
                <c:pt idx="132">
                  <c:v>4.8160000000000069E-3</c:v>
                </c:pt>
                <c:pt idx="133">
                  <c:v>5.504000000000008E-3</c:v>
                </c:pt>
                <c:pt idx="134">
                  <c:v>6.1920000000000074E-3</c:v>
                </c:pt>
                <c:pt idx="135">
                  <c:v>6.8800000000000007E-3</c:v>
                </c:pt>
                <c:pt idx="136">
                  <c:v>7.5680000000000001E-3</c:v>
                </c:pt>
                <c:pt idx="137">
                  <c:v>8.2560000000000012E-3</c:v>
                </c:pt>
                <c:pt idx="138">
                  <c:v>8.9440000000000006E-3</c:v>
                </c:pt>
                <c:pt idx="139">
                  <c:v>9.6320000000000017E-3</c:v>
                </c:pt>
                <c:pt idx="140">
                  <c:v>1.0320000000000001E-2</c:v>
                </c:pt>
                <c:pt idx="141">
                  <c:v>1.1008E-2</c:v>
                </c:pt>
                <c:pt idx="142">
                  <c:v>1.1696000000000002E-2</c:v>
                </c:pt>
                <c:pt idx="143">
                  <c:v>1.2384000000000001E-2</c:v>
                </c:pt>
                <c:pt idx="144">
                  <c:v>1.3072E-2</c:v>
                </c:pt>
                <c:pt idx="145">
                  <c:v>1.3760000000000001E-2</c:v>
                </c:pt>
                <c:pt idx="146">
                  <c:v>1.4448000000000003E-2</c:v>
                </c:pt>
                <c:pt idx="147">
                  <c:v>1.5136E-2</c:v>
                </c:pt>
                <c:pt idx="148">
                  <c:v>1.5824000000000001E-2</c:v>
                </c:pt>
                <c:pt idx="149">
                  <c:v>1.6512000000000002E-2</c:v>
                </c:pt>
                <c:pt idx="150">
                  <c:v>1.7200000000000003E-2</c:v>
                </c:pt>
                <c:pt idx="151">
                  <c:v>1.7888000000000001E-2</c:v>
                </c:pt>
                <c:pt idx="152">
                  <c:v>1.8576000000000002E-2</c:v>
                </c:pt>
                <c:pt idx="153">
                  <c:v>1.9264000000000003E-2</c:v>
                </c:pt>
                <c:pt idx="154">
                  <c:v>1.9952000000000001E-2</c:v>
                </c:pt>
                <c:pt idx="155">
                  <c:v>2.0640000000000002E-2</c:v>
                </c:pt>
                <c:pt idx="156">
                  <c:v>2.1328000000000003E-2</c:v>
                </c:pt>
                <c:pt idx="157">
                  <c:v>2.2016000000000001E-2</c:v>
                </c:pt>
                <c:pt idx="158">
                  <c:v>2.2704000000000002E-2</c:v>
                </c:pt>
                <c:pt idx="159">
                  <c:v>2.3392000000000003E-2</c:v>
                </c:pt>
                <c:pt idx="160">
                  <c:v>2.4080000000000004E-2</c:v>
                </c:pt>
                <c:pt idx="161">
                  <c:v>2.4768000000000002E-2</c:v>
                </c:pt>
                <c:pt idx="162">
                  <c:v>2.5455999999999999E-2</c:v>
                </c:pt>
                <c:pt idx="163">
                  <c:v>2.6144000000000001E-2</c:v>
                </c:pt>
                <c:pt idx="164">
                  <c:v>2.6832000000000002E-2</c:v>
                </c:pt>
                <c:pt idx="165">
                  <c:v>2.7520000000000003E-2</c:v>
                </c:pt>
                <c:pt idx="166">
                  <c:v>2.8208000000000004E-2</c:v>
                </c:pt>
                <c:pt idx="167">
                  <c:v>2.8896000000000005E-2</c:v>
                </c:pt>
                <c:pt idx="168">
                  <c:v>2.9583999999999999E-2</c:v>
                </c:pt>
                <c:pt idx="169">
                  <c:v>3.0272E-2</c:v>
                </c:pt>
                <c:pt idx="170">
                  <c:v>3.0960000000000001E-2</c:v>
                </c:pt>
                <c:pt idx="171">
                  <c:v>3.1648000000000003E-2</c:v>
                </c:pt>
                <c:pt idx="172">
                  <c:v>3.2336000000000004E-2</c:v>
                </c:pt>
                <c:pt idx="173">
                  <c:v>3.3024000000000005E-2</c:v>
                </c:pt>
                <c:pt idx="174">
                  <c:v>3.3712000000000006E-2</c:v>
                </c:pt>
                <c:pt idx="175">
                  <c:v>3.4400000000000007E-2</c:v>
                </c:pt>
                <c:pt idx="176">
                  <c:v>3.5088000000000001E-2</c:v>
                </c:pt>
                <c:pt idx="177">
                  <c:v>3.5776000000000002E-2</c:v>
                </c:pt>
                <c:pt idx="178">
                  <c:v>3.6464000000000003E-2</c:v>
                </c:pt>
                <c:pt idx="179">
                  <c:v>3.7152000000000004E-2</c:v>
                </c:pt>
                <c:pt idx="180">
                  <c:v>3.7840000000000006E-2</c:v>
                </c:pt>
                <c:pt idx="181">
                  <c:v>3.8528000000000007E-2</c:v>
                </c:pt>
                <c:pt idx="182">
                  <c:v>3.9216000000000008E-2</c:v>
                </c:pt>
                <c:pt idx="183">
                  <c:v>3.9904000000000002E-2</c:v>
                </c:pt>
                <c:pt idx="184">
                  <c:v>4.0592000000000003E-2</c:v>
                </c:pt>
                <c:pt idx="185">
                  <c:v>4.1280000000000004E-2</c:v>
                </c:pt>
                <c:pt idx="186">
                  <c:v>4.1968000000000005E-2</c:v>
                </c:pt>
                <c:pt idx="187">
                  <c:v>4.2656000000000006E-2</c:v>
                </c:pt>
                <c:pt idx="188">
                  <c:v>4.3344000000000001E-2</c:v>
                </c:pt>
                <c:pt idx="189">
                  <c:v>4.4032000000000002E-2</c:v>
                </c:pt>
                <c:pt idx="190">
                  <c:v>4.4720000000000003E-2</c:v>
                </c:pt>
                <c:pt idx="191">
                  <c:v>4.5408000000000004E-2</c:v>
                </c:pt>
                <c:pt idx="192">
                  <c:v>4.6096000000000005E-2</c:v>
                </c:pt>
                <c:pt idx="193">
                  <c:v>4.6784000000000006E-2</c:v>
                </c:pt>
                <c:pt idx="194">
                  <c:v>4.7472000000000007E-2</c:v>
                </c:pt>
                <c:pt idx="195">
                  <c:v>4.8160000000000008E-2</c:v>
                </c:pt>
                <c:pt idx="196">
                  <c:v>4.8848000000000003E-2</c:v>
                </c:pt>
                <c:pt idx="197">
                  <c:v>4.9536000000000004E-2</c:v>
                </c:pt>
                <c:pt idx="198">
                  <c:v>5.0223999999999998E-2</c:v>
                </c:pt>
                <c:pt idx="199">
                  <c:v>5.0911999999999999E-2</c:v>
                </c:pt>
                <c:pt idx="200">
                  <c:v>5.16E-2</c:v>
                </c:pt>
                <c:pt idx="201">
                  <c:v>5.2288000000000001E-2</c:v>
                </c:pt>
                <c:pt idx="202">
                  <c:v>5.2976000000000002E-2</c:v>
                </c:pt>
                <c:pt idx="203">
                  <c:v>5.3664000000000003E-2</c:v>
                </c:pt>
                <c:pt idx="204">
                  <c:v>5.4352000000000004E-2</c:v>
                </c:pt>
                <c:pt idx="205">
                  <c:v>5.5040000000000006E-2</c:v>
                </c:pt>
                <c:pt idx="206">
                  <c:v>5.5728000000000007E-2</c:v>
                </c:pt>
                <c:pt idx="207">
                  <c:v>5.6416000000000008E-2</c:v>
                </c:pt>
                <c:pt idx="208">
                  <c:v>5.7104000000000009E-2</c:v>
                </c:pt>
                <c:pt idx="209">
                  <c:v>5.779200000000001E-2</c:v>
                </c:pt>
                <c:pt idx="210">
                  <c:v>5.8480000000000011E-2</c:v>
                </c:pt>
                <c:pt idx="211">
                  <c:v>5.9167999999999998E-2</c:v>
                </c:pt>
                <c:pt idx="212">
                  <c:v>5.9855999999999999E-2</c:v>
                </c:pt>
                <c:pt idx="213">
                  <c:v>6.0544000000000001E-2</c:v>
                </c:pt>
                <c:pt idx="214">
                  <c:v>6.1232000000000002E-2</c:v>
                </c:pt>
                <c:pt idx="215">
                  <c:v>6.1920000000000003E-2</c:v>
                </c:pt>
                <c:pt idx="216">
                  <c:v>6.2607999999999997E-2</c:v>
                </c:pt>
                <c:pt idx="217">
                  <c:v>6.3296000000000005E-2</c:v>
                </c:pt>
                <c:pt idx="218">
                  <c:v>6.3983999999999999E-2</c:v>
                </c:pt>
                <c:pt idx="219">
                  <c:v>6.4672000000000007E-2</c:v>
                </c:pt>
                <c:pt idx="220">
                  <c:v>6.5360000000000001E-2</c:v>
                </c:pt>
                <c:pt idx="221">
                  <c:v>6.6048000000000009E-2</c:v>
                </c:pt>
                <c:pt idx="222">
                  <c:v>6.6736000000000004E-2</c:v>
                </c:pt>
                <c:pt idx="223">
                  <c:v>6.7424000000000012E-2</c:v>
                </c:pt>
                <c:pt idx="224">
                  <c:v>6.8112000000000006E-2</c:v>
                </c:pt>
                <c:pt idx="225">
                  <c:v>6.8800000000000014E-2</c:v>
                </c:pt>
                <c:pt idx="226">
                  <c:v>6.9488000000000008E-2</c:v>
                </c:pt>
                <c:pt idx="227">
                  <c:v>7.0176000000000002E-2</c:v>
                </c:pt>
                <c:pt idx="228">
                  <c:v>7.0863999999999996E-2</c:v>
                </c:pt>
                <c:pt idx="229">
                  <c:v>7.1552000000000004E-2</c:v>
                </c:pt>
                <c:pt idx="230">
                  <c:v>7.2239999999999999E-2</c:v>
                </c:pt>
                <c:pt idx="231">
                  <c:v>7.2928000000000007E-2</c:v>
                </c:pt>
                <c:pt idx="232">
                  <c:v>7.3616000000000001E-2</c:v>
                </c:pt>
                <c:pt idx="233">
                  <c:v>7.4304000000000009E-2</c:v>
                </c:pt>
                <c:pt idx="234">
                  <c:v>7.4992000000000003E-2</c:v>
                </c:pt>
                <c:pt idx="235">
                  <c:v>7.5680000000000011E-2</c:v>
                </c:pt>
                <c:pt idx="236">
                  <c:v>7.6368000000000005E-2</c:v>
                </c:pt>
                <c:pt idx="237">
                  <c:v>7.7056000000000013E-2</c:v>
                </c:pt>
                <c:pt idx="238">
                  <c:v>7.7744000000000008E-2</c:v>
                </c:pt>
                <c:pt idx="239">
                  <c:v>7.8432000000000016E-2</c:v>
                </c:pt>
                <c:pt idx="240">
                  <c:v>7.912000000000001E-2</c:v>
                </c:pt>
                <c:pt idx="241">
                  <c:v>7.9808000000000004E-2</c:v>
                </c:pt>
                <c:pt idx="242">
                  <c:v>8.0496000000000012E-2</c:v>
                </c:pt>
                <c:pt idx="243">
                  <c:v>8.1184000000000006E-2</c:v>
                </c:pt>
                <c:pt idx="244">
                  <c:v>8.1872E-2</c:v>
                </c:pt>
                <c:pt idx="245">
                  <c:v>8.2560000000000008E-2</c:v>
                </c:pt>
                <c:pt idx="246">
                  <c:v>8.3248000000000003E-2</c:v>
                </c:pt>
                <c:pt idx="247">
                  <c:v>8.3936000000000011E-2</c:v>
                </c:pt>
                <c:pt idx="248">
                  <c:v>8.4624000000000005E-2</c:v>
                </c:pt>
                <c:pt idx="249">
                  <c:v>8.5312000000000013E-2</c:v>
                </c:pt>
                <c:pt idx="250">
                  <c:v>8.6000000000000007E-2</c:v>
                </c:pt>
              </c:numCache>
            </c:numRef>
          </c:cat>
          <c:val>
            <c:numRef>
              <c:f>'P.2 Beam Dimensions'!$BZ$15:$BZ$265</c:f>
              <c:numCache>
                <c:formatCode>0.0000</c:formatCode>
                <c:ptCount val="251"/>
                <c:pt idx="0">
                  <c:v>352.79255612532734</c:v>
                </c:pt>
                <c:pt idx="1">
                  <c:v>349.97021567632481</c:v>
                </c:pt>
                <c:pt idx="2">
                  <c:v>347.14787522732217</c:v>
                </c:pt>
                <c:pt idx="3">
                  <c:v>344.32553477831954</c:v>
                </c:pt>
                <c:pt idx="4">
                  <c:v>341.5031943293169</c:v>
                </c:pt>
                <c:pt idx="5">
                  <c:v>338.68085388031432</c:v>
                </c:pt>
                <c:pt idx="6">
                  <c:v>335.85851343131168</c:v>
                </c:pt>
                <c:pt idx="7">
                  <c:v>333.0361729823091</c:v>
                </c:pt>
                <c:pt idx="8">
                  <c:v>330.21383253330646</c:v>
                </c:pt>
                <c:pt idx="9">
                  <c:v>327.39149208430382</c:v>
                </c:pt>
                <c:pt idx="10">
                  <c:v>324.56915163530124</c:v>
                </c:pt>
                <c:pt idx="11">
                  <c:v>321.7468111862986</c:v>
                </c:pt>
                <c:pt idx="12">
                  <c:v>318.92447073729591</c:v>
                </c:pt>
                <c:pt idx="13">
                  <c:v>316.10213028829338</c:v>
                </c:pt>
                <c:pt idx="14">
                  <c:v>313.27978983929074</c:v>
                </c:pt>
                <c:pt idx="15">
                  <c:v>310.4574493902881</c:v>
                </c:pt>
                <c:pt idx="16">
                  <c:v>307.63510894128547</c:v>
                </c:pt>
                <c:pt idx="17">
                  <c:v>304.81276849228288</c:v>
                </c:pt>
                <c:pt idx="18">
                  <c:v>301.99042804328025</c:v>
                </c:pt>
                <c:pt idx="19">
                  <c:v>299.16808759427767</c:v>
                </c:pt>
                <c:pt idx="20">
                  <c:v>296.34574714527497</c:v>
                </c:pt>
                <c:pt idx="21">
                  <c:v>293.52340669627239</c:v>
                </c:pt>
                <c:pt idx="22">
                  <c:v>290.70106624726975</c:v>
                </c:pt>
                <c:pt idx="23">
                  <c:v>287.87872579826717</c:v>
                </c:pt>
                <c:pt idx="24">
                  <c:v>285.05638534926453</c:v>
                </c:pt>
                <c:pt idx="25">
                  <c:v>282.23404490026195</c:v>
                </c:pt>
                <c:pt idx="26">
                  <c:v>279.41170445125931</c:v>
                </c:pt>
                <c:pt idx="27">
                  <c:v>276.58936400225667</c:v>
                </c:pt>
                <c:pt idx="28">
                  <c:v>273.76702355325403</c:v>
                </c:pt>
                <c:pt idx="29">
                  <c:v>270.94468310425145</c:v>
                </c:pt>
                <c:pt idx="30">
                  <c:v>268.12234265524881</c:v>
                </c:pt>
                <c:pt idx="31">
                  <c:v>265.30000220624623</c:v>
                </c:pt>
                <c:pt idx="32">
                  <c:v>262.47766175724354</c:v>
                </c:pt>
                <c:pt idx="33">
                  <c:v>259.65532130824096</c:v>
                </c:pt>
                <c:pt idx="34">
                  <c:v>256.83298085923832</c:v>
                </c:pt>
                <c:pt idx="35">
                  <c:v>254.01064041023574</c:v>
                </c:pt>
                <c:pt idx="36">
                  <c:v>251.1882999612331</c:v>
                </c:pt>
                <c:pt idx="37">
                  <c:v>248.36595951223046</c:v>
                </c:pt>
                <c:pt idx="38">
                  <c:v>245.54361906322782</c:v>
                </c:pt>
                <c:pt idx="39">
                  <c:v>242.72127861422524</c:v>
                </c:pt>
                <c:pt idx="40">
                  <c:v>239.89893816522263</c:v>
                </c:pt>
                <c:pt idx="41">
                  <c:v>237.07659771622002</c:v>
                </c:pt>
                <c:pt idx="42">
                  <c:v>234.25425726721741</c:v>
                </c:pt>
                <c:pt idx="43">
                  <c:v>231.4319168182148</c:v>
                </c:pt>
                <c:pt idx="44">
                  <c:v>228.60957636921219</c:v>
                </c:pt>
                <c:pt idx="45">
                  <c:v>225.78723592020953</c:v>
                </c:pt>
                <c:pt idx="46">
                  <c:v>222.96489547120692</c:v>
                </c:pt>
                <c:pt idx="47">
                  <c:v>220.14255502220431</c:v>
                </c:pt>
                <c:pt idx="48">
                  <c:v>217.3202145732017</c:v>
                </c:pt>
                <c:pt idx="49">
                  <c:v>214.49787412419903</c:v>
                </c:pt>
                <c:pt idx="50">
                  <c:v>211.67553367519642</c:v>
                </c:pt>
                <c:pt idx="51">
                  <c:v>208.85319322619381</c:v>
                </c:pt>
                <c:pt idx="52">
                  <c:v>206.0308527771912</c:v>
                </c:pt>
                <c:pt idx="53">
                  <c:v>203.20851232818859</c:v>
                </c:pt>
                <c:pt idx="54">
                  <c:v>200.38617187918598</c:v>
                </c:pt>
                <c:pt idx="55">
                  <c:v>197.56383143018334</c:v>
                </c:pt>
                <c:pt idx="56">
                  <c:v>194.74149098118073</c:v>
                </c:pt>
                <c:pt idx="57">
                  <c:v>191.91915053217781</c:v>
                </c:pt>
                <c:pt idx="58">
                  <c:v>189.0968100831752</c:v>
                </c:pt>
                <c:pt idx="59">
                  <c:v>186.27446963417262</c:v>
                </c:pt>
                <c:pt idx="60">
                  <c:v>183.45212918517001</c:v>
                </c:pt>
                <c:pt idx="61">
                  <c:v>180.62978873616737</c:v>
                </c:pt>
                <c:pt idx="62">
                  <c:v>177.80744828716476</c:v>
                </c:pt>
                <c:pt idx="63">
                  <c:v>174.98510783816212</c:v>
                </c:pt>
                <c:pt idx="64">
                  <c:v>172.16276738915951</c:v>
                </c:pt>
                <c:pt idx="65">
                  <c:v>169.34042694015687</c:v>
                </c:pt>
                <c:pt idx="66">
                  <c:v>166.51808649115426</c:v>
                </c:pt>
                <c:pt idx="67">
                  <c:v>163.6957460421516</c:v>
                </c:pt>
                <c:pt idx="68">
                  <c:v>160.87340559314902</c:v>
                </c:pt>
                <c:pt idx="69">
                  <c:v>158.05106514414638</c:v>
                </c:pt>
                <c:pt idx="70">
                  <c:v>155.2287246951438</c:v>
                </c:pt>
                <c:pt idx="71">
                  <c:v>152.40638424614116</c:v>
                </c:pt>
                <c:pt idx="72">
                  <c:v>149.58404379713855</c:v>
                </c:pt>
                <c:pt idx="73">
                  <c:v>146.76170334813588</c:v>
                </c:pt>
                <c:pt idx="74">
                  <c:v>143.9393628991333</c:v>
                </c:pt>
                <c:pt idx="75">
                  <c:v>141.11702245013063</c:v>
                </c:pt>
                <c:pt idx="76">
                  <c:v>138.29468200112805</c:v>
                </c:pt>
                <c:pt idx="77">
                  <c:v>135.47234155212541</c:v>
                </c:pt>
                <c:pt idx="78">
                  <c:v>132.6500011031228</c:v>
                </c:pt>
                <c:pt idx="79">
                  <c:v>129.82766065412019</c:v>
                </c:pt>
                <c:pt idx="80">
                  <c:v>127.0053202051176</c:v>
                </c:pt>
                <c:pt idx="81">
                  <c:v>124.18297975611496</c:v>
                </c:pt>
                <c:pt idx="82">
                  <c:v>121.36063930711234</c:v>
                </c:pt>
                <c:pt idx="83">
                  <c:v>118.53829885810971</c:v>
                </c:pt>
                <c:pt idx="84">
                  <c:v>115.71595840910709</c:v>
                </c:pt>
                <c:pt idx="85">
                  <c:v>112.89361796010448</c:v>
                </c:pt>
                <c:pt idx="86">
                  <c:v>110.07127751110188</c:v>
                </c:pt>
                <c:pt idx="87">
                  <c:v>107.24893706209924</c:v>
                </c:pt>
                <c:pt idx="88">
                  <c:v>104.42659661309662</c:v>
                </c:pt>
                <c:pt idx="89">
                  <c:v>101.604256164094</c:v>
                </c:pt>
                <c:pt idx="90">
                  <c:v>98.781915715091372</c:v>
                </c:pt>
                <c:pt idx="91">
                  <c:v>95.959575266088763</c:v>
                </c:pt>
                <c:pt idx="92">
                  <c:v>93.137234817086139</c:v>
                </c:pt>
                <c:pt idx="93">
                  <c:v>90.314894368083529</c:v>
                </c:pt>
                <c:pt idx="94">
                  <c:v>87.492553919080919</c:v>
                </c:pt>
                <c:pt idx="95">
                  <c:v>84.670213470078295</c:v>
                </c:pt>
                <c:pt idx="96">
                  <c:v>81.847873021075685</c:v>
                </c:pt>
                <c:pt idx="97">
                  <c:v>79.025532572073061</c:v>
                </c:pt>
                <c:pt idx="98">
                  <c:v>76.203192123070437</c:v>
                </c:pt>
                <c:pt idx="99">
                  <c:v>73.380851674067827</c:v>
                </c:pt>
                <c:pt idx="100">
                  <c:v>70.558511225065487</c:v>
                </c:pt>
                <c:pt idx="101">
                  <c:v>67.736170776062863</c:v>
                </c:pt>
                <c:pt idx="102">
                  <c:v>64.913830327060239</c:v>
                </c:pt>
                <c:pt idx="103">
                  <c:v>62.091489878057615</c:v>
                </c:pt>
                <c:pt idx="104">
                  <c:v>59.269149429055005</c:v>
                </c:pt>
                <c:pt idx="105">
                  <c:v>56.446808980052381</c:v>
                </c:pt>
                <c:pt idx="106">
                  <c:v>53.624468531049757</c:v>
                </c:pt>
                <c:pt idx="107">
                  <c:v>50.802128082047147</c:v>
                </c:pt>
                <c:pt idx="108">
                  <c:v>47.979787633044523</c:v>
                </c:pt>
                <c:pt idx="109">
                  <c:v>45.157447184041899</c:v>
                </c:pt>
                <c:pt idx="110">
                  <c:v>42.33510673503929</c:v>
                </c:pt>
                <c:pt idx="111">
                  <c:v>39.512766286036673</c:v>
                </c:pt>
                <c:pt idx="112">
                  <c:v>36.690425837034049</c:v>
                </c:pt>
                <c:pt idx="113">
                  <c:v>33.868085388031432</c:v>
                </c:pt>
                <c:pt idx="114">
                  <c:v>31.045744939028808</c:v>
                </c:pt>
                <c:pt idx="115">
                  <c:v>28.223404490026191</c:v>
                </c:pt>
                <c:pt idx="116">
                  <c:v>25.401064041023545</c:v>
                </c:pt>
                <c:pt idx="117">
                  <c:v>22.578723592020925</c:v>
                </c:pt>
                <c:pt idx="118">
                  <c:v>19.756383143018361</c:v>
                </c:pt>
                <c:pt idx="119">
                  <c:v>16.934042694015741</c:v>
                </c:pt>
                <c:pt idx="120">
                  <c:v>14.111702245013095</c:v>
                </c:pt>
                <c:pt idx="121">
                  <c:v>11.289361796010475</c:v>
                </c:pt>
                <c:pt idx="122">
                  <c:v>8.4670213470078579</c:v>
                </c:pt>
                <c:pt idx="123">
                  <c:v>5.6446808980052374</c:v>
                </c:pt>
                <c:pt idx="124">
                  <c:v>2.8223404490026187</c:v>
                </c:pt>
                <c:pt idx="125">
                  <c:v>0</c:v>
                </c:pt>
                <c:pt idx="126">
                  <c:v>-2.8223404490026187</c:v>
                </c:pt>
                <c:pt idx="127">
                  <c:v>-5.6446808980052374</c:v>
                </c:pt>
                <c:pt idx="128">
                  <c:v>-8.4670213470078579</c:v>
                </c:pt>
                <c:pt idx="129">
                  <c:v>-11.289361796010475</c:v>
                </c:pt>
                <c:pt idx="130">
                  <c:v>-14.111702245013095</c:v>
                </c:pt>
                <c:pt idx="131">
                  <c:v>-16.934042694015741</c:v>
                </c:pt>
                <c:pt idx="132">
                  <c:v>-19.756383143018361</c:v>
                </c:pt>
                <c:pt idx="133">
                  <c:v>-22.578723592020985</c:v>
                </c:pt>
                <c:pt idx="134">
                  <c:v>-25.401064041023602</c:v>
                </c:pt>
                <c:pt idx="135">
                  <c:v>-28.223404490026191</c:v>
                </c:pt>
                <c:pt idx="136">
                  <c:v>-31.045744939028808</c:v>
                </c:pt>
                <c:pt idx="137">
                  <c:v>-33.868085388031432</c:v>
                </c:pt>
                <c:pt idx="138">
                  <c:v>-36.690425837034049</c:v>
                </c:pt>
                <c:pt idx="139">
                  <c:v>-39.512766286036673</c:v>
                </c:pt>
                <c:pt idx="140">
                  <c:v>-42.33510673503929</c:v>
                </c:pt>
                <c:pt idx="141">
                  <c:v>-45.157447184041899</c:v>
                </c:pt>
                <c:pt idx="142">
                  <c:v>-47.979787633044523</c:v>
                </c:pt>
                <c:pt idx="143">
                  <c:v>-50.802128082047147</c:v>
                </c:pt>
                <c:pt idx="144">
                  <c:v>-53.624468531049757</c:v>
                </c:pt>
                <c:pt idx="145">
                  <c:v>-56.446808980052381</c:v>
                </c:pt>
                <c:pt idx="146">
                  <c:v>-59.269149429055005</c:v>
                </c:pt>
                <c:pt idx="147">
                  <c:v>-62.091489878057615</c:v>
                </c:pt>
                <c:pt idx="148">
                  <c:v>-64.913830327060239</c:v>
                </c:pt>
                <c:pt idx="149">
                  <c:v>-67.736170776062863</c:v>
                </c:pt>
                <c:pt idx="150">
                  <c:v>-70.558511225065487</c:v>
                </c:pt>
                <c:pt idx="151">
                  <c:v>-73.380851674068097</c:v>
                </c:pt>
                <c:pt idx="152">
                  <c:v>-76.203192123070721</c:v>
                </c:pt>
                <c:pt idx="153">
                  <c:v>-79.025532572073345</c:v>
                </c:pt>
                <c:pt idx="154">
                  <c:v>-81.847873021075955</c:v>
                </c:pt>
                <c:pt idx="155">
                  <c:v>-84.670213470078579</c:v>
                </c:pt>
                <c:pt idx="156">
                  <c:v>-87.492553919081203</c:v>
                </c:pt>
                <c:pt idx="157">
                  <c:v>-90.314894368083799</c:v>
                </c:pt>
                <c:pt idx="158">
                  <c:v>-93.137234817086423</c:v>
                </c:pt>
                <c:pt idx="159">
                  <c:v>-95.959575266089047</c:v>
                </c:pt>
                <c:pt idx="160">
                  <c:v>-98.781915715091671</c:v>
                </c:pt>
                <c:pt idx="161">
                  <c:v>-101.60425616409429</c:v>
                </c:pt>
                <c:pt idx="162">
                  <c:v>-104.4265966130969</c:v>
                </c:pt>
                <c:pt idx="163">
                  <c:v>-107.24893706209951</c:v>
                </c:pt>
                <c:pt idx="164">
                  <c:v>-110.07127751110215</c:v>
                </c:pt>
                <c:pt idx="165">
                  <c:v>-112.89361796010476</c:v>
                </c:pt>
                <c:pt idx="166">
                  <c:v>-115.7159584091074</c:v>
                </c:pt>
                <c:pt idx="167">
                  <c:v>-118.53829885811001</c:v>
                </c:pt>
                <c:pt idx="168">
                  <c:v>-121.36063930711262</c:v>
                </c:pt>
                <c:pt idx="169">
                  <c:v>-124.18297975611523</c:v>
                </c:pt>
                <c:pt idx="170">
                  <c:v>-127.00532020511787</c:v>
                </c:pt>
                <c:pt idx="171">
                  <c:v>-129.82766065412048</c:v>
                </c:pt>
                <c:pt idx="172">
                  <c:v>-132.65000110312312</c:v>
                </c:pt>
                <c:pt idx="173">
                  <c:v>-135.47234155212573</c:v>
                </c:pt>
                <c:pt idx="174">
                  <c:v>-138.29468200112834</c:v>
                </c:pt>
                <c:pt idx="175">
                  <c:v>-141.11702245013097</c:v>
                </c:pt>
                <c:pt idx="176">
                  <c:v>-143.93936289913358</c:v>
                </c:pt>
                <c:pt idx="177">
                  <c:v>-146.76170334813619</c:v>
                </c:pt>
                <c:pt idx="178">
                  <c:v>-149.58404379713883</c:v>
                </c:pt>
                <c:pt idx="179">
                  <c:v>-152.40638424614144</c:v>
                </c:pt>
                <c:pt idx="180">
                  <c:v>-155.22872469514405</c:v>
                </c:pt>
                <c:pt idx="181">
                  <c:v>-158.05106514414669</c:v>
                </c:pt>
                <c:pt idx="182">
                  <c:v>-160.8734055931493</c:v>
                </c:pt>
                <c:pt idx="183">
                  <c:v>-163.69574604215191</c:v>
                </c:pt>
                <c:pt idx="184">
                  <c:v>-166.51808649115455</c:v>
                </c:pt>
                <c:pt idx="185">
                  <c:v>-169.34042694015716</c:v>
                </c:pt>
                <c:pt idx="186">
                  <c:v>-172.16276738915977</c:v>
                </c:pt>
                <c:pt idx="187">
                  <c:v>-174.98510783816241</c:v>
                </c:pt>
                <c:pt idx="188">
                  <c:v>-177.80744828716502</c:v>
                </c:pt>
                <c:pt idx="189">
                  <c:v>-180.6297887361676</c:v>
                </c:pt>
                <c:pt idx="190">
                  <c:v>-183.45212918517026</c:v>
                </c:pt>
                <c:pt idx="191">
                  <c:v>-186.27446963417285</c:v>
                </c:pt>
                <c:pt idx="192">
                  <c:v>-189.09681008317551</c:v>
                </c:pt>
                <c:pt idx="193">
                  <c:v>-191.91915053217809</c:v>
                </c:pt>
                <c:pt idx="194">
                  <c:v>-194.74149098118073</c:v>
                </c:pt>
                <c:pt idx="195">
                  <c:v>-197.56383143018334</c:v>
                </c:pt>
                <c:pt idx="196">
                  <c:v>-200.38617187918598</c:v>
                </c:pt>
                <c:pt idx="197">
                  <c:v>-203.20851232818859</c:v>
                </c:pt>
                <c:pt idx="198">
                  <c:v>-206.0308527771912</c:v>
                </c:pt>
                <c:pt idx="199">
                  <c:v>-208.85319322619381</c:v>
                </c:pt>
                <c:pt idx="200">
                  <c:v>-211.67553367519642</c:v>
                </c:pt>
                <c:pt idx="201">
                  <c:v>-214.49787412419903</c:v>
                </c:pt>
                <c:pt idx="202">
                  <c:v>-217.3202145732017</c:v>
                </c:pt>
                <c:pt idx="203">
                  <c:v>-220.14255502220431</c:v>
                </c:pt>
                <c:pt idx="204">
                  <c:v>-222.96489547120692</c:v>
                </c:pt>
                <c:pt idx="205">
                  <c:v>-225.78723592020953</c:v>
                </c:pt>
                <c:pt idx="206">
                  <c:v>-228.60957636921219</c:v>
                </c:pt>
                <c:pt idx="207">
                  <c:v>-231.4319168182148</c:v>
                </c:pt>
                <c:pt idx="208">
                  <c:v>-234.25425726721741</c:v>
                </c:pt>
                <c:pt idx="209">
                  <c:v>-237.07659771622002</c:v>
                </c:pt>
                <c:pt idx="210">
                  <c:v>-239.89893816522263</c:v>
                </c:pt>
                <c:pt idx="211">
                  <c:v>-242.72127861422524</c:v>
                </c:pt>
                <c:pt idx="212">
                  <c:v>-245.54361906322782</c:v>
                </c:pt>
                <c:pt idx="213">
                  <c:v>-248.36595951223046</c:v>
                </c:pt>
                <c:pt idx="214">
                  <c:v>-251.1882999612331</c:v>
                </c:pt>
                <c:pt idx="215">
                  <c:v>-254.01064041023574</c:v>
                </c:pt>
                <c:pt idx="216">
                  <c:v>-256.83298085923832</c:v>
                </c:pt>
                <c:pt idx="217">
                  <c:v>-259.65532130824096</c:v>
                </c:pt>
                <c:pt idx="218">
                  <c:v>-262.47766175724354</c:v>
                </c:pt>
                <c:pt idx="219">
                  <c:v>-265.30000220624623</c:v>
                </c:pt>
                <c:pt idx="220">
                  <c:v>-268.12234265524881</c:v>
                </c:pt>
                <c:pt idx="221">
                  <c:v>-270.94468310425145</c:v>
                </c:pt>
                <c:pt idx="222">
                  <c:v>-273.76702355325403</c:v>
                </c:pt>
                <c:pt idx="223">
                  <c:v>-276.58936400225667</c:v>
                </c:pt>
                <c:pt idx="224">
                  <c:v>-279.41170445125931</c:v>
                </c:pt>
                <c:pt idx="225">
                  <c:v>-282.23404490026195</c:v>
                </c:pt>
                <c:pt idx="226">
                  <c:v>-285.05638534926453</c:v>
                </c:pt>
                <c:pt idx="227">
                  <c:v>-287.87872579826717</c:v>
                </c:pt>
                <c:pt idx="228">
                  <c:v>-290.70106624726975</c:v>
                </c:pt>
                <c:pt idx="229">
                  <c:v>-293.52340669627239</c:v>
                </c:pt>
                <c:pt idx="230">
                  <c:v>-296.34574714527497</c:v>
                </c:pt>
                <c:pt idx="231">
                  <c:v>-299.16808759427767</c:v>
                </c:pt>
                <c:pt idx="232">
                  <c:v>-301.99042804328025</c:v>
                </c:pt>
                <c:pt idx="233">
                  <c:v>-304.81276849228288</c:v>
                </c:pt>
                <c:pt idx="234">
                  <c:v>-307.63510894128547</c:v>
                </c:pt>
                <c:pt idx="235">
                  <c:v>-310.4574493902881</c:v>
                </c:pt>
                <c:pt idx="236">
                  <c:v>-313.27978983929074</c:v>
                </c:pt>
                <c:pt idx="237">
                  <c:v>-316.10213028829338</c:v>
                </c:pt>
                <c:pt idx="238">
                  <c:v>-318.92447073729591</c:v>
                </c:pt>
                <c:pt idx="239">
                  <c:v>-321.7468111862986</c:v>
                </c:pt>
                <c:pt idx="240">
                  <c:v>-324.56915163530124</c:v>
                </c:pt>
                <c:pt idx="241">
                  <c:v>-327.39149208430382</c:v>
                </c:pt>
                <c:pt idx="242">
                  <c:v>-330.21383253330646</c:v>
                </c:pt>
                <c:pt idx="243">
                  <c:v>-333.0361729823091</c:v>
                </c:pt>
                <c:pt idx="244">
                  <c:v>-335.85851343131168</c:v>
                </c:pt>
                <c:pt idx="245">
                  <c:v>-338.68085388031432</c:v>
                </c:pt>
                <c:pt idx="246">
                  <c:v>-341.5031943293169</c:v>
                </c:pt>
                <c:pt idx="247">
                  <c:v>-344.32553477831954</c:v>
                </c:pt>
                <c:pt idx="248">
                  <c:v>-347.14787522732217</c:v>
                </c:pt>
                <c:pt idx="249">
                  <c:v>-349.97021567632481</c:v>
                </c:pt>
                <c:pt idx="250">
                  <c:v>-352.79255612532734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07-4029-BE75-FA44C8B4F3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43473887"/>
        <c:axId val="1561317216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'P.2 Beam Dimensions'!$CA$14</c15:sqref>
                        </c15:formulaRef>
                      </c:ext>
                    </c:extLst>
                    <c:strCache>
                      <c:ptCount val="1"/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'P.2 Beam Dimensions'!$BX$15:$BX$265</c15:sqref>
                        </c15:formulaRef>
                      </c:ext>
                    </c:extLst>
                    <c:numCache>
                      <c:formatCode>0.000</c:formatCode>
                      <c:ptCount val="251"/>
                      <c:pt idx="0">
                        <c:v>-8.6000000000000007E-2</c:v>
                      </c:pt>
                      <c:pt idx="1">
                        <c:v>-8.5312000000000013E-2</c:v>
                      </c:pt>
                      <c:pt idx="2">
                        <c:v>-8.4624000000000005E-2</c:v>
                      </c:pt>
                      <c:pt idx="3">
                        <c:v>-8.3936000000000011E-2</c:v>
                      </c:pt>
                      <c:pt idx="4">
                        <c:v>-8.3248000000000003E-2</c:v>
                      </c:pt>
                      <c:pt idx="5">
                        <c:v>-8.2560000000000008E-2</c:v>
                      </c:pt>
                      <c:pt idx="6">
                        <c:v>-8.1872E-2</c:v>
                      </c:pt>
                      <c:pt idx="7">
                        <c:v>-8.1184000000000006E-2</c:v>
                      </c:pt>
                      <c:pt idx="8">
                        <c:v>-8.0496000000000012E-2</c:v>
                      </c:pt>
                      <c:pt idx="9">
                        <c:v>-7.9808000000000004E-2</c:v>
                      </c:pt>
                      <c:pt idx="10">
                        <c:v>-7.912000000000001E-2</c:v>
                      </c:pt>
                      <c:pt idx="11">
                        <c:v>-7.8432000000000016E-2</c:v>
                      </c:pt>
                      <c:pt idx="12">
                        <c:v>-7.7744000000000008E-2</c:v>
                      </c:pt>
                      <c:pt idx="13">
                        <c:v>-7.7056000000000013E-2</c:v>
                      </c:pt>
                      <c:pt idx="14">
                        <c:v>-7.6368000000000005E-2</c:v>
                      </c:pt>
                      <c:pt idx="15">
                        <c:v>-7.5680000000000011E-2</c:v>
                      </c:pt>
                      <c:pt idx="16">
                        <c:v>-7.4992000000000003E-2</c:v>
                      </c:pt>
                      <c:pt idx="17">
                        <c:v>-7.4304000000000009E-2</c:v>
                      </c:pt>
                      <c:pt idx="18">
                        <c:v>-7.3616000000000001E-2</c:v>
                      </c:pt>
                      <c:pt idx="19">
                        <c:v>-7.2928000000000007E-2</c:v>
                      </c:pt>
                      <c:pt idx="20">
                        <c:v>-7.2239999999999999E-2</c:v>
                      </c:pt>
                      <c:pt idx="21">
                        <c:v>-7.1552000000000004E-2</c:v>
                      </c:pt>
                      <c:pt idx="22">
                        <c:v>-7.0863999999999996E-2</c:v>
                      </c:pt>
                      <c:pt idx="23">
                        <c:v>-7.0176000000000002E-2</c:v>
                      </c:pt>
                      <c:pt idx="24">
                        <c:v>-6.9488000000000008E-2</c:v>
                      </c:pt>
                      <c:pt idx="25">
                        <c:v>-6.8800000000000014E-2</c:v>
                      </c:pt>
                      <c:pt idx="26">
                        <c:v>-6.8112000000000006E-2</c:v>
                      </c:pt>
                      <c:pt idx="27">
                        <c:v>-6.7424000000000012E-2</c:v>
                      </c:pt>
                      <c:pt idx="28">
                        <c:v>-6.6736000000000004E-2</c:v>
                      </c:pt>
                      <c:pt idx="29">
                        <c:v>-6.6048000000000009E-2</c:v>
                      </c:pt>
                      <c:pt idx="30">
                        <c:v>-6.5360000000000001E-2</c:v>
                      </c:pt>
                      <c:pt idx="31">
                        <c:v>-6.4672000000000007E-2</c:v>
                      </c:pt>
                      <c:pt idx="32">
                        <c:v>-6.3983999999999999E-2</c:v>
                      </c:pt>
                      <c:pt idx="33">
                        <c:v>-6.3296000000000005E-2</c:v>
                      </c:pt>
                      <c:pt idx="34">
                        <c:v>-6.2607999999999997E-2</c:v>
                      </c:pt>
                      <c:pt idx="35">
                        <c:v>-6.1920000000000003E-2</c:v>
                      </c:pt>
                      <c:pt idx="36">
                        <c:v>-6.1232000000000002E-2</c:v>
                      </c:pt>
                      <c:pt idx="37">
                        <c:v>-6.0544000000000001E-2</c:v>
                      </c:pt>
                      <c:pt idx="38">
                        <c:v>-5.9855999999999999E-2</c:v>
                      </c:pt>
                      <c:pt idx="39">
                        <c:v>-5.9167999999999998E-2</c:v>
                      </c:pt>
                      <c:pt idx="40">
                        <c:v>-5.8480000000000011E-2</c:v>
                      </c:pt>
                      <c:pt idx="41">
                        <c:v>-5.779200000000001E-2</c:v>
                      </c:pt>
                      <c:pt idx="42">
                        <c:v>-5.7104000000000009E-2</c:v>
                      </c:pt>
                      <c:pt idx="43">
                        <c:v>-5.6416000000000008E-2</c:v>
                      </c:pt>
                      <c:pt idx="44">
                        <c:v>-5.5728000000000007E-2</c:v>
                      </c:pt>
                      <c:pt idx="45">
                        <c:v>-5.5040000000000006E-2</c:v>
                      </c:pt>
                      <c:pt idx="46">
                        <c:v>-5.4352000000000004E-2</c:v>
                      </c:pt>
                      <c:pt idx="47">
                        <c:v>-5.3664000000000003E-2</c:v>
                      </c:pt>
                      <c:pt idx="48">
                        <c:v>-5.2976000000000002E-2</c:v>
                      </c:pt>
                      <c:pt idx="49">
                        <c:v>-5.2288000000000001E-2</c:v>
                      </c:pt>
                      <c:pt idx="50">
                        <c:v>-5.16E-2</c:v>
                      </c:pt>
                      <c:pt idx="51">
                        <c:v>-5.0911999999999999E-2</c:v>
                      </c:pt>
                      <c:pt idx="52">
                        <c:v>-5.0223999999999998E-2</c:v>
                      </c:pt>
                      <c:pt idx="53">
                        <c:v>-4.9536000000000004E-2</c:v>
                      </c:pt>
                      <c:pt idx="54">
                        <c:v>-4.8848000000000003E-2</c:v>
                      </c:pt>
                      <c:pt idx="55">
                        <c:v>-4.8160000000000008E-2</c:v>
                      </c:pt>
                      <c:pt idx="56">
                        <c:v>-4.7472000000000007E-2</c:v>
                      </c:pt>
                      <c:pt idx="57">
                        <c:v>-4.678399999999993E-2</c:v>
                      </c:pt>
                      <c:pt idx="58">
                        <c:v>-4.6095999999999943E-2</c:v>
                      </c:pt>
                      <c:pt idx="59">
                        <c:v>-4.5407999999999941E-2</c:v>
                      </c:pt>
                      <c:pt idx="60">
                        <c:v>-4.471999999999994E-2</c:v>
                      </c:pt>
                      <c:pt idx="61">
                        <c:v>-4.4031999999999939E-2</c:v>
                      </c:pt>
                      <c:pt idx="62">
                        <c:v>-4.3343999999999938E-2</c:v>
                      </c:pt>
                      <c:pt idx="63">
                        <c:v>-4.2655999999999937E-2</c:v>
                      </c:pt>
                      <c:pt idx="64">
                        <c:v>-4.1967999999999936E-2</c:v>
                      </c:pt>
                      <c:pt idx="65">
                        <c:v>-4.1279999999999935E-2</c:v>
                      </c:pt>
                      <c:pt idx="66">
                        <c:v>-4.0591999999999934E-2</c:v>
                      </c:pt>
                      <c:pt idx="67">
                        <c:v>-3.9903999999999933E-2</c:v>
                      </c:pt>
                      <c:pt idx="68">
                        <c:v>-3.9215999999999931E-2</c:v>
                      </c:pt>
                      <c:pt idx="69">
                        <c:v>-3.852799999999993E-2</c:v>
                      </c:pt>
                      <c:pt idx="70">
                        <c:v>-3.7839999999999936E-2</c:v>
                      </c:pt>
                      <c:pt idx="71">
                        <c:v>-3.7151999999999935E-2</c:v>
                      </c:pt>
                      <c:pt idx="72">
                        <c:v>-3.6463999999999934E-2</c:v>
                      </c:pt>
                      <c:pt idx="73">
                        <c:v>-3.5775999999999933E-2</c:v>
                      </c:pt>
                      <c:pt idx="74">
                        <c:v>-3.5087999999999932E-2</c:v>
                      </c:pt>
                      <c:pt idx="75">
                        <c:v>-3.4399999999999931E-2</c:v>
                      </c:pt>
                      <c:pt idx="76">
                        <c:v>-3.371199999999993E-2</c:v>
                      </c:pt>
                      <c:pt idx="77">
                        <c:v>-3.3023999999999928E-2</c:v>
                      </c:pt>
                      <c:pt idx="78">
                        <c:v>-3.2335999999999934E-2</c:v>
                      </c:pt>
                      <c:pt idx="79">
                        <c:v>-3.1647999999999933E-2</c:v>
                      </c:pt>
                      <c:pt idx="80">
                        <c:v>-3.0959999999999935E-2</c:v>
                      </c:pt>
                      <c:pt idx="81">
                        <c:v>-3.0271999999999934E-2</c:v>
                      </c:pt>
                      <c:pt idx="82">
                        <c:v>-2.9583999999999933E-2</c:v>
                      </c:pt>
                      <c:pt idx="83">
                        <c:v>-2.8895999999999932E-2</c:v>
                      </c:pt>
                      <c:pt idx="84">
                        <c:v>-2.8207999999999931E-2</c:v>
                      </c:pt>
                      <c:pt idx="85">
                        <c:v>-2.751999999999993E-2</c:v>
                      </c:pt>
                      <c:pt idx="86">
                        <c:v>-2.6831999999999936E-2</c:v>
                      </c:pt>
                      <c:pt idx="87">
                        <c:v>-2.6143999999999935E-2</c:v>
                      </c:pt>
                      <c:pt idx="88">
                        <c:v>-2.5455999999999934E-2</c:v>
                      </c:pt>
                      <c:pt idx="89">
                        <c:v>-2.4767999999999932E-2</c:v>
                      </c:pt>
                      <c:pt idx="90">
                        <c:v>-2.4079999999999931E-2</c:v>
                      </c:pt>
                      <c:pt idx="91">
                        <c:v>-2.3391999999999934E-2</c:v>
                      </c:pt>
                      <c:pt idx="92">
                        <c:v>-2.2703999999999933E-2</c:v>
                      </c:pt>
                      <c:pt idx="93">
                        <c:v>-2.2015999999999931E-2</c:v>
                      </c:pt>
                      <c:pt idx="94">
                        <c:v>-2.1327999999999934E-2</c:v>
                      </c:pt>
                      <c:pt idx="95">
                        <c:v>-2.0639999999999933E-2</c:v>
                      </c:pt>
                      <c:pt idx="96">
                        <c:v>-1.9951999999999935E-2</c:v>
                      </c:pt>
                      <c:pt idx="97">
                        <c:v>-1.9263999999999934E-2</c:v>
                      </c:pt>
                      <c:pt idx="98">
                        <c:v>-1.8575999999999933E-2</c:v>
                      </c:pt>
                      <c:pt idx="99">
                        <c:v>-1.7887999999999935E-2</c:v>
                      </c:pt>
                      <c:pt idx="100">
                        <c:v>-1.7200000000000003E-2</c:v>
                      </c:pt>
                      <c:pt idx="101">
                        <c:v>-1.6512000000000002E-2</c:v>
                      </c:pt>
                      <c:pt idx="102">
                        <c:v>-1.5824000000000001E-2</c:v>
                      </c:pt>
                      <c:pt idx="103">
                        <c:v>-1.5136E-2</c:v>
                      </c:pt>
                      <c:pt idx="104">
                        <c:v>-1.4448000000000003E-2</c:v>
                      </c:pt>
                      <c:pt idx="105">
                        <c:v>-1.3760000000000001E-2</c:v>
                      </c:pt>
                      <c:pt idx="106">
                        <c:v>-1.3072E-2</c:v>
                      </c:pt>
                      <c:pt idx="107">
                        <c:v>-1.2384000000000001E-2</c:v>
                      </c:pt>
                      <c:pt idx="108">
                        <c:v>-1.1696000000000002E-2</c:v>
                      </c:pt>
                      <c:pt idx="109">
                        <c:v>-1.1008E-2</c:v>
                      </c:pt>
                      <c:pt idx="110">
                        <c:v>-1.0320000000000001E-2</c:v>
                      </c:pt>
                      <c:pt idx="111">
                        <c:v>-9.6320000000000017E-3</c:v>
                      </c:pt>
                      <c:pt idx="112">
                        <c:v>-8.9440000000000006E-3</c:v>
                      </c:pt>
                      <c:pt idx="113">
                        <c:v>-8.2560000000000012E-3</c:v>
                      </c:pt>
                      <c:pt idx="114">
                        <c:v>-7.5680000000000001E-3</c:v>
                      </c:pt>
                      <c:pt idx="115">
                        <c:v>-6.8800000000000007E-3</c:v>
                      </c:pt>
                      <c:pt idx="116">
                        <c:v>-6.1919999999999944E-3</c:v>
                      </c:pt>
                      <c:pt idx="117">
                        <c:v>-5.5039999999999933E-3</c:v>
                      </c:pt>
                      <c:pt idx="118">
                        <c:v>-4.8160000000000069E-3</c:v>
                      </c:pt>
                      <c:pt idx="119">
                        <c:v>-4.1280000000000067E-3</c:v>
                      </c:pt>
                      <c:pt idx="120">
                        <c:v>-3.4400000000000003E-3</c:v>
                      </c:pt>
                      <c:pt idx="121">
                        <c:v>-2.7520000000000001E-3</c:v>
                      </c:pt>
                      <c:pt idx="122">
                        <c:v>-2.0640000000000003E-3</c:v>
                      </c:pt>
                      <c:pt idx="123">
                        <c:v>-1.3760000000000001E-3</c:v>
                      </c:pt>
                      <c:pt idx="124">
                        <c:v>-6.8800000000000003E-4</c:v>
                      </c:pt>
                      <c:pt idx="125">
                        <c:v>0</c:v>
                      </c:pt>
                      <c:pt idx="126">
                        <c:v>6.8800000000000003E-4</c:v>
                      </c:pt>
                      <c:pt idx="127">
                        <c:v>1.3760000000000001E-3</c:v>
                      </c:pt>
                      <c:pt idx="128">
                        <c:v>2.0640000000000003E-3</c:v>
                      </c:pt>
                      <c:pt idx="129">
                        <c:v>2.7520000000000001E-3</c:v>
                      </c:pt>
                      <c:pt idx="130">
                        <c:v>3.4400000000000003E-3</c:v>
                      </c:pt>
                      <c:pt idx="131">
                        <c:v>4.1280000000000067E-3</c:v>
                      </c:pt>
                      <c:pt idx="132">
                        <c:v>4.8160000000000069E-3</c:v>
                      </c:pt>
                      <c:pt idx="133">
                        <c:v>5.504000000000008E-3</c:v>
                      </c:pt>
                      <c:pt idx="134">
                        <c:v>6.1920000000000074E-3</c:v>
                      </c:pt>
                      <c:pt idx="135">
                        <c:v>6.8800000000000007E-3</c:v>
                      </c:pt>
                      <c:pt idx="136">
                        <c:v>7.5680000000000001E-3</c:v>
                      </c:pt>
                      <c:pt idx="137">
                        <c:v>8.2560000000000012E-3</c:v>
                      </c:pt>
                      <c:pt idx="138">
                        <c:v>8.9440000000000006E-3</c:v>
                      </c:pt>
                      <c:pt idx="139">
                        <c:v>9.6320000000000017E-3</c:v>
                      </c:pt>
                      <c:pt idx="140">
                        <c:v>1.0320000000000001E-2</c:v>
                      </c:pt>
                      <c:pt idx="141">
                        <c:v>1.1008E-2</c:v>
                      </c:pt>
                      <c:pt idx="142">
                        <c:v>1.1696000000000002E-2</c:v>
                      </c:pt>
                      <c:pt idx="143">
                        <c:v>1.2384000000000001E-2</c:v>
                      </c:pt>
                      <c:pt idx="144">
                        <c:v>1.3072E-2</c:v>
                      </c:pt>
                      <c:pt idx="145">
                        <c:v>1.3760000000000001E-2</c:v>
                      </c:pt>
                      <c:pt idx="146">
                        <c:v>1.4448000000000003E-2</c:v>
                      </c:pt>
                      <c:pt idx="147">
                        <c:v>1.5136E-2</c:v>
                      </c:pt>
                      <c:pt idx="148">
                        <c:v>1.5824000000000001E-2</c:v>
                      </c:pt>
                      <c:pt idx="149">
                        <c:v>1.6512000000000002E-2</c:v>
                      </c:pt>
                      <c:pt idx="150">
                        <c:v>1.7200000000000003E-2</c:v>
                      </c:pt>
                      <c:pt idx="151">
                        <c:v>1.7888000000000001E-2</c:v>
                      </c:pt>
                      <c:pt idx="152">
                        <c:v>1.8576000000000002E-2</c:v>
                      </c:pt>
                      <c:pt idx="153">
                        <c:v>1.9264000000000003E-2</c:v>
                      </c:pt>
                      <c:pt idx="154">
                        <c:v>1.9952000000000001E-2</c:v>
                      </c:pt>
                      <c:pt idx="155">
                        <c:v>2.0640000000000002E-2</c:v>
                      </c:pt>
                      <c:pt idx="156">
                        <c:v>2.1328000000000003E-2</c:v>
                      </c:pt>
                      <c:pt idx="157">
                        <c:v>2.2016000000000001E-2</c:v>
                      </c:pt>
                      <c:pt idx="158">
                        <c:v>2.2704000000000002E-2</c:v>
                      </c:pt>
                      <c:pt idx="159">
                        <c:v>2.3392000000000003E-2</c:v>
                      </c:pt>
                      <c:pt idx="160">
                        <c:v>2.4080000000000004E-2</c:v>
                      </c:pt>
                      <c:pt idx="161">
                        <c:v>2.4768000000000002E-2</c:v>
                      </c:pt>
                      <c:pt idx="162">
                        <c:v>2.5455999999999999E-2</c:v>
                      </c:pt>
                      <c:pt idx="163">
                        <c:v>2.6144000000000001E-2</c:v>
                      </c:pt>
                      <c:pt idx="164">
                        <c:v>2.6832000000000002E-2</c:v>
                      </c:pt>
                      <c:pt idx="165">
                        <c:v>2.7520000000000003E-2</c:v>
                      </c:pt>
                      <c:pt idx="166">
                        <c:v>2.8208000000000004E-2</c:v>
                      </c:pt>
                      <c:pt idx="167">
                        <c:v>2.8896000000000005E-2</c:v>
                      </c:pt>
                      <c:pt idx="168">
                        <c:v>2.9583999999999999E-2</c:v>
                      </c:pt>
                      <c:pt idx="169">
                        <c:v>3.0272E-2</c:v>
                      </c:pt>
                      <c:pt idx="170">
                        <c:v>3.0960000000000001E-2</c:v>
                      </c:pt>
                      <c:pt idx="171">
                        <c:v>3.1648000000000003E-2</c:v>
                      </c:pt>
                      <c:pt idx="172">
                        <c:v>3.2336000000000004E-2</c:v>
                      </c:pt>
                      <c:pt idx="173">
                        <c:v>3.3024000000000005E-2</c:v>
                      </c:pt>
                      <c:pt idx="174">
                        <c:v>3.3712000000000006E-2</c:v>
                      </c:pt>
                      <c:pt idx="175">
                        <c:v>3.4400000000000007E-2</c:v>
                      </c:pt>
                      <c:pt idx="176">
                        <c:v>3.5088000000000001E-2</c:v>
                      </c:pt>
                      <c:pt idx="177">
                        <c:v>3.5776000000000002E-2</c:v>
                      </c:pt>
                      <c:pt idx="178">
                        <c:v>3.6464000000000003E-2</c:v>
                      </c:pt>
                      <c:pt idx="179">
                        <c:v>3.7152000000000004E-2</c:v>
                      </c:pt>
                      <c:pt idx="180">
                        <c:v>3.7840000000000006E-2</c:v>
                      </c:pt>
                      <c:pt idx="181">
                        <c:v>3.8528000000000007E-2</c:v>
                      </c:pt>
                      <c:pt idx="182">
                        <c:v>3.9216000000000008E-2</c:v>
                      </c:pt>
                      <c:pt idx="183">
                        <c:v>3.9904000000000002E-2</c:v>
                      </c:pt>
                      <c:pt idx="184">
                        <c:v>4.0592000000000003E-2</c:v>
                      </c:pt>
                      <c:pt idx="185">
                        <c:v>4.1280000000000004E-2</c:v>
                      </c:pt>
                      <c:pt idx="186">
                        <c:v>4.1968000000000005E-2</c:v>
                      </c:pt>
                      <c:pt idx="187">
                        <c:v>4.2656000000000006E-2</c:v>
                      </c:pt>
                      <c:pt idx="188">
                        <c:v>4.3344000000000001E-2</c:v>
                      </c:pt>
                      <c:pt idx="189">
                        <c:v>4.4032000000000002E-2</c:v>
                      </c:pt>
                      <c:pt idx="190">
                        <c:v>4.4720000000000003E-2</c:v>
                      </c:pt>
                      <c:pt idx="191">
                        <c:v>4.5408000000000004E-2</c:v>
                      </c:pt>
                      <c:pt idx="192">
                        <c:v>4.6096000000000005E-2</c:v>
                      </c:pt>
                      <c:pt idx="193">
                        <c:v>4.6784000000000006E-2</c:v>
                      </c:pt>
                      <c:pt idx="194">
                        <c:v>4.7472000000000007E-2</c:v>
                      </c:pt>
                      <c:pt idx="195">
                        <c:v>4.8160000000000008E-2</c:v>
                      </c:pt>
                      <c:pt idx="196">
                        <c:v>4.8848000000000003E-2</c:v>
                      </c:pt>
                      <c:pt idx="197">
                        <c:v>4.9536000000000004E-2</c:v>
                      </c:pt>
                      <c:pt idx="198">
                        <c:v>5.0223999999999998E-2</c:v>
                      </c:pt>
                      <c:pt idx="199">
                        <c:v>5.0911999999999999E-2</c:v>
                      </c:pt>
                      <c:pt idx="200">
                        <c:v>5.16E-2</c:v>
                      </c:pt>
                      <c:pt idx="201">
                        <c:v>5.2288000000000001E-2</c:v>
                      </c:pt>
                      <c:pt idx="202">
                        <c:v>5.2976000000000002E-2</c:v>
                      </c:pt>
                      <c:pt idx="203">
                        <c:v>5.3664000000000003E-2</c:v>
                      </c:pt>
                      <c:pt idx="204">
                        <c:v>5.4352000000000004E-2</c:v>
                      </c:pt>
                      <c:pt idx="205">
                        <c:v>5.5040000000000006E-2</c:v>
                      </c:pt>
                      <c:pt idx="206">
                        <c:v>5.5728000000000007E-2</c:v>
                      </c:pt>
                      <c:pt idx="207">
                        <c:v>5.6416000000000008E-2</c:v>
                      </c:pt>
                      <c:pt idx="208">
                        <c:v>5.7104000000000009E-2</c:v>
                      </c:pt>
                      <c:pt idx="209">
                        <c:v>5.779200000000001E-2</c:v>
                      </c:pt>
                      <c:pt idx="210">
                        <c:v>5.8480000000000011E-2</c:v>
                      </c:pt>
                      <c:pt idx="211">
                        <c:v>5.9167999999999998E-2</c:v>
                      </c:pt>
                      <c:pt idx="212">
                        <c:v>5.9855999999999999E-2</c:v>
                      </c:pt>
                      <c:pt idx="213">
                        <c:v>6.0544000000000001E-2</c:v>
                      </c:pt>
                      <c:pt idx="214">
                        <c:v>6.1232000000000002E-2</c:v>
                      </c:pt>
                      <c:pt idx="215">
                        <c:v>6.1920000000000003E-2</c:v>
                      </c:pt>
                      <c:pt idx="216">
                        <c:v>6.2607999999999997E-2</c:v>
                      </c:pt>
                      <c:pt idx="217">
                        <c:v>6.3296000000000005E-2</c:v>
                      </c:pt>
                      <c:pt idx="218">
                        <c:v>6.3983999999999999E-2</c:v>
                      </c:pt>
                      <c:pt idx="219">
                        <c:v>6.4672000000000007E-2</c:v>
                      </c:pt>
                      <c:pt idx="220">
                        <c:v>6.5360000000000001E-2</c:v>
                      </c:pt>
                      <c:pt idx="221">
                        <c:v>6.6048000000000009E-2</c:v>
                      </c:pt>
                      <c:pt idx="222">
                        <c:v>6.6736000000000004E-2</c:v>
                      </c:pt>
                      <c:pt idx="223">
                        <c:v>6.7424000000000012E-2</c:v>
                      </c:pt>
                      <c:pt idx="224">
                        <c:v>6.8112000000000006E-2</c:v>
                      </c:pt>
                      <c:pt idx="225">
                        <c:v>6.8800000000000014E-2</c:v>
                      </c:pt>
                      <c:pt idx="226">
                        <c:v>6.9488000000000008E-2</c:v>
                      </c:pt>
                      <c:pt idx="227">
                        <c:v>7.0176000000000002E-2</c:v>
                      </c:pt>
                      <c:pt idx="228">
                        <c:v>7.0863999999999996E-2</c:v>
                      </c:pt>
                      <c:pt idx="229">
                        <c:v>7.1552000000000004E-2</c:v>
                      </c:pt>
                      <c:pt idx="230">
                        <c:v>7.2239999999999999E-2</c:v>
                      </c:pt>
                      <c:pt idx="231">
                        <c:v>7.2928000000000007E-2</c:v>
                      </c:pt>
                      <c:pt idx="232">
                        <c:v>7.3616000000000001E-2</c:v>
                      </c:pt>
                      <c:pt idx="233">
                        <c:v>7.4304000000000009E-2</c:v>
                      </c:pt>
                      <c:pt idx="234">
                        <c:v>7.4992000000000003E-2</c:v>
                      </c:pt>
                      <c:pt idx="235">
                        <c:v>7.5680000000000011E-2</c:v>
                      </c:pt>
                      <c:pt idx="236">
                        <c:v>7.6368000000000005E-2</c:v>
                      </c:pt>
                      <c:pt idx="237">
                        <c:v>7.7056000000000013E-2</c:v>
                      </c:pt>
                      <c:pt idx="238">
                        <c:v>7.7744000000000008E-2</c:v>
                      </c:pt>
                      <c:pt idx="239">
                        <c:v>7.8432000000000016E-2</c:v>
                      </c:pt>
                      <c:pt idx="240">
                        <c:v>7.912000000000001E-2</c:v>
                      </c:pt>
                      <c:pt idx="241">
                        <c:v>7.9808000000000004E-2</c:v>
                      </c:pt>
                      <c:pt idx="242">
                        <c:v>8.0496000000000012E-2</c:v>
                      </c:pt>
                      <c:pt idx="243">
                        <c:v>8.1184000000000006E-2</c:v>
                      </c:pt>
                      <c:pt idx="244">
                        <c:v>8.1872E-2</c:v>
                      </c:pt>
                      <c:pt idx="245">
                        <c:v>8.2560000000000008E-2</c:v>
                      </c:pt>
                      <c:pt idx="246">
                        <c:v>8.3248000000000003E-2</c:v>
                      </c:pt>
                      <c:pt idx="247">
                        <c:v>8.3936000000000011E-2</c:v>
                      </c:pt>
                      <c:pt idx="248">
                        <c:v>8.4624000000000005E-2</c:v>
                      </c:pt>
                      <c:pt idx="249">
                        <c:v>8.5312000000000013E-2</c:v>
                      </c:pt>
                      <c:pt idx="250">
                        <c:v>8.6000000000000007E-2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'P.2 Beam Dimensions'!$CA$15:$CA$265</c15:sqref>
                        </c15:formulaRef>
                      </c:ext>
                    </c:extLst>
                    <c:numCache>
                      <c:formatCode>0.0000</c:formatCode>
                      <c:ptCount val="251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6407-4029-BE75-FA44C8B4F314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'P.2 Beam Dimensions'!$CB$14</c15:sqref>
                        </c15:formulaRef>
                      </c:ext>
                    </c:extLst>
                    <c:strCache>
                      <c:ptCount val="1"/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'P.2 Beam Dimensions'!$BX$15:$BX$265</c15:sqref>
                        </c15:formulaRef>
                      </c:ext>
                    </c:extLst>
                    <c:numCache>
                      <c:formatCode>0.000</c:formatCode>
                      <c:ptCount val="251"/>
                      <c:pt idx="0">
                        <c:v>-8.6000000000000007E-2</c:v>
                      </c:pt>
                      <c:pt idx="1">
                        <c:v>-8.5312000000000013E-2</c:v>
                      </c:pt>
                      <c:pt idx="2">
                        <c:v>-8.4624000000000005E-2</c:v>
                      </c:pt>
                      <c:pt idx="3">
                        <c:v>-8.3936000000000011E-2</c:v>
                      </c:pt>
                      <c:pt idx="4">
                        <c:v>-8.3248000000000003E-2</c:v>
                      </c:pt>
                      <c:pt idx="5">
                        <c:v>-8.2560000000000008E-2</c:v>
                      </c:pt>
                      <c:pt idx="6">
                        <c:v>-8.1872E-2</c:v>
                      </c:pt>
                      <c:pt idx="7">
                        <c:v>-8.1184000000000006E-2</c:v>
                      </c:pt>
                      <c:pt idx="8">
                        <c:v>-8.0496000000000012E-2</c:v>
                      </c:pt>
                      <c:pt idx="9">
                        <c:v>-7.9808000000000004E-2</c:v>
                      </c:pt>
                      <c:pt idx="10">
                        <c:v>-7.912000000000001E-2</c:v>
                      </c:pt>
                      <c:pt idx="11">
                        <c:v>-7.8432000000000016E-2</c:v>
                      </c:pt>
                      <c:pt idx="12">
                        <c:v>-7.7744000000000008E-2</c:v>
                      </c:pt>
                      <c:pt idx="13">
                        <c:v>-7.7056000000000013E-2</c:v>
                      </c:pt>
                      <c:pt idx="14">
                        <c:v>-7.6368000000000005E-2</c:v>
                      </c:pt>
                      <c:pt idx="15">
                        <c:v>-7.5680000000000011E-2</c:v>
                      </c:pt>
                      <c:pt idx="16">
                        <c:v>-7.4992000000000003E-2</c:v>
                      </c:pt>
                      <c:pt idx="17">
                        <c:v>-7.4304000000000009E-2</c:v>
                      </c:pt>
                      <c:pt idx="18">
                        <c:v>-7.3616000000000001E-2</c:v>
                      </c:pt>
                      <c:pt idx="19">
                        <c:v>-7.2928000000000007E-2</c:v>
                      </c:pt>
                      <c:pt idx="20">
                        <c:v>-7.2239999999999999E-2</c:v>
                      </c:pt>
                      <c:pt idx="21">
                        <c:v>-7.1552000000000004E-2</c:v>
                      </c:pt>
                      <c:pt idx="22">
                        <c:v>-7.0863999999999996E-2</c:v>
                      </c:pt>
                      <c:pt idx="23">
                        <c:v>-7.0176000000000002E-2</c:v>
                      </c:pt>
                      <c:pt idx="24">
                        <c:v>-6.9488000000000008E-2</c:v>
                      </c:pt>
                      <c:pt idx="25">
                        <c:v>-6.8800000000000014E-2</c:v>
                      </c:pt>
                      <c:pt idx="26">
                        <c:v>-6.8112000000000006E-2</c:v>
                      </c:pt>
                      <c:pt idx="27">
                        <c:v>-6.7424000000000012E-2</c:v>
                      </c:pt>
                      <c:pt idx="28">
                        <c:v>-6.6736000000000004E-2</c:v>
                      </c:pt>
                      <c:pt idx="29">
                        <c:v>-6.6048000000000009E-2</c:v>
                      </c:pt>
                      <c:pt idx="30">
                        <c:v>-6.5360000000000001E-2</c:v>
                      </c:pt>
                      <c:pt idx="31">
                        <c:v>-6.4672000000000007E-2</c:v>
                      </c:pt>
                      <c:pt idx="32">
                        <c:v>-6.3983999999999999E-2</c:v>
                      </c:pt>
                      <c:pt idx="33">
                        <c:v>-6.3296000000000005E-2</c:v>
                      </c:pt>
                      <c:pt idx="34">
                        <c:v>-6.2607999999999997E-2</c:v>
                      </c:pt>
                      <c:pt idx="35">
                        <c:v>-6.1920000000000003E-2</c:v>
                      </c:pt>
                      <c:pt idx="36">
                        <c:v>-6.1232000000000002E-2</c:v>
                      </c:pt>
                      <c:pt idx="37">
                        <c:v>-6.0544000000000001E-2</c:v>
                      </c:pt>
                      <c:pt idx="38">
                        <c:v>-5.9855999999999999E-2</c:v>
                      </c:pt>
                      <c:pt idx="39">
                        <c:v>-5.9167999999999998E-2</c:v>
                      </c:pt>
                      <c:pt idx="40">
                        <c:v>-5.8480000000000011E-2</c:v>
                      </c:pt>
                      <c:pt idx="41">
                        <c:v>-5.779200000000001E-2</c:v>
                      </c:pt>
                      <c:pt idx="42">
                        <c:v>-5.7104000000000009E-2</c:v>
                      </c:pt>
                      <c:pt idx="43">
                        <c:v>-5.6416000000000008E-2</c:v>
                      </c:pt>
                      <c:pt idx="44">
                        <c:v>-5.5728000000000007E-2</c:v>
                      </c:pt>
                      <c:pt idx="45">
                        <c:v>-5.5040000000000006E-2</c:v>
                      </c:pt>
                      <c:pt idx="46">
                        <c:v>-5.4352000000000004E-2</c:v>
                      </c:pt>
                      <c:pt idx="47">
                        <c:v>-5.3664000000000003E-2</c:v>
                      </c:pt>
                      <c:pt idx="48">
                        <c:v>-5.2976000000000002E-2</c:v>
                      </c:pt>
                      <c:pt idx="49">
                        <c:v>-5.2288000000000001E-2</c:v>
                      </c:pt>
                      <c:pt idx="50">
                        <c:v>-5.16E-2</c:v>
                      </c:pt>
                      <c:pt idx="51">
                        <c:v>-5.0911999999999999E-2</c:v>
                      </c:pt>
                      <c:pt idx="52">
                        <c:v>-5.0223999999999998E-2</c:v>
                      </c:pt>
                      <c:pt idx="53">
                        <c:v>-4.9536000000000004E-2</c:v>
                      </c:pt>
                      <c:pt idx="54">
                        <c:v>-4.8848000000000003E-2</c:v>
                      </c:pt>
                      <c:pt idx="55">
                        <c:v>-4.8160000000000008E-2</c:v>
                      </c:pt>
                      <c:pt idx="56">
                        <c:v>-4.7472000000000007E-2</c:v>
                      </c:pt>
                      <c:pt idx="57">
                        <c:v>-4.678399999999993E-2</c:v>
                      </c:pt>
                      <c:pt idx="58">
                        <c:v>-4.6095999999999943E-2</c:v>
                      </c:pt>
                      <c:pt idx="59">
                        <c:v>-4.5407999999999941E-2</c:v>
                      </c:pt>
                      <c:pt idx="60">
                        <c:v>-4.471999999999994E-2</c:v>
                      </c:pt>
                      <c:pt idx="61">
                        <c:v>-4.4031999999999939E-2</c:v>
                      </c:pt>
                      <c:pt idx="62">
                        <c:v>-4.3343999999999938E-2</c:v>
                      </c:pt>
                      <c:pt idx="63">
                        <c:v>-4.2655999999999937E-2</c:v>
                      </c:pt>
                      <c:pt idx="64">
                        <c:v>-4.1967999999999936E-2</c:v>
                      </c:pt>
                      <c:pt idx="65">
                        <c:v>-4.1279999999999935E-2</c:v>
                      </c:pt>
                      <c:pt idx="66">
                        <c:v>-4.0591999999999934E-2</c:v>
                      </c:pt>
                      <c:pt idx="67">
                        <c:v>-3.9903999999999933E-2</c:v>
                      </c:pt>
                      <c:pt idx="68">
                        <c:v>-3.9215999999999931E-2</c:v>
                      </c:pt>
                      <c:pt idx="69">
                        <c:v>-3.852799999999993E-2</c:v>
                      </c:pt>
                      <c:pt idx="70">
                        <c:v>-3.7839999999999936E-2</c:v>
                      </c:pt>
                      <c:pt idx="71">
                        <c:v>-3.7151999999999935E-2</c:v>
                      </c:pt>
                      <c:pt idx="72">
                        <c:v>-3.6463999999999934E-2</c:v>
                      </c:pt>
                      <c:pt idx="73">
                        <c:v>-3.5775999999999933E-2</c:v>
                      </c:pt>
                      <c:pt idx="74">
                        <c:v>-3.5087999999999932E-2</c:v>
                      </c:pt>
                      <c:pt idx="75">
                        <c:v>-3.4399999999999931E-2</c:v>
                      </c:pt>
                      <c:pt idx="76">
                        <c:v>-3.371199999999993E-2</c:v>
                      </c:pt>
                      <c:pt idx="77">
                        <c:v>-3.3023999999999928E-2</c:v>
                      </c:pt>
                      <c:pt idx="78">
                        <c:v>-3.2335999999999934E-2</c:v>
                      </c:pt>
                      <c:pt idx="79">
                        <c:v>-3.1647999999999933E-2</c:v>
                      </c:pt>
                      <c:pt idx="80">
                        <c:v>-3.0959999999999935E-2</c:v>
                      </c:pt>
                      <c:pt idx="81">
                        <c:v>-3.0271999999999934E-2</c:v>
                      </c:pt>
                      <c:pt idx="82">
                        <c:v>-2.9583999999999933E-2</c:v>
                      </c:pt>
                      <c:pt idx="83">
                        <c:v>-2.8895999999999932E-2</c:v>
                      </c:pt>
                      <c:pt idx="84">
                        <c:v>-2.8207999999999931E-2</c:v>
                      </c:pt>
                      <c:pt idx="85">
                        <c:v>-2.751999999999993E-2</c:v>
                      </c:pt>
                      <c:pt idx="86">
                        <c:v>-2.6831999999999936E-2</c:v>
                      </c:pt>
                      <c:pt idx="87">
                        <c:v>-2.6143999999999935E-2</c:v>
                      </c:pt>
                      <c:pt idx="88">
                        <c:v>-2.5455999999999934E-2</c:v>
                      </c:pt>
                      <c:pt idx="89">
                        <c:v>-2.4767999999999932E-2</c:v>
                      </c:pt>
                      <c:pt idx="90">
                        <c:v>-2.4079999999999931E-2</c:v>
                      </c:pt>
                      <c:pt idx="91">
                        <c:v>-2.3391999999999934E-2</c:v>
                      </c:pt>
                      <c:pt idx="92">
                        <c:v>-2.2703999999999933E-2</c:v>
                      </c:pt>
                      <c:pt idx="93">
                        <c:v>-2.2015999999999931E-2</c:v>
                      </c:pt>
                      <c:pt idx="94">
                        <c:v>-2.1327999999999934E-2</c:v>
                      </c:pt>
                      <c:pt idx="95">
                        <c:v>-2.0639999999999933E-2</c:v>
                      </c:pt>
                      <c:pt idx="96">
                        <c:v>-1.9951999999999935E-2</c:v>
                      </c:pt>
                      <c:pt idx="97">
                        <c:v>-1.9263999999999934E-2</c:v>
                      </c:pt>
                      <c:pt idx="98">
                        <c:v>-1.8575999999999933E-2</c:v>
                      </c:pt>
                      <c:pt idx="99">
                        <c:v>-1.7887999999999935E-2</c:v>
                      </c:pt>
                      <c:pt idx="100">
                        <c:v>-1.7200000000000003E-2</c:v>
                      </c:pt>
                      <c:pt idx="101">
                        <c:v>-1.6512000000000002E-2</c:v>
                      </c:pt>
                      <c:pt idx="102">
                        <c:v>-1.5824000000000001E-2</c:v>
                      </c:pt>
                      <c:pt idx="103">
                        <c:v>-1.5136E-2</c:v>
                      </c:pt>
                      <c:pt idx="104">
                        <c:v>-1.4448000000000003E-2</c:v>
                      </c:pt>
                      <c:pt idx="105">
                        <c:v>-1.3760000000000001E-2</c:v>
                      </c:pt>
                      <c:pt idx="106">
                        <c:v>-1.3072E-2</c:v>
                      </c:pt>
                      <c:pt idx="107">
                        <c:v>-1.2384000000000001E-2</c:v>
                      </c:pt>
                      <c:pt idx="108">
                        <c:v>-1.1696000000000002E-2</c:v>
                      </c:pt>
                      <c:pt idx="109">
                        <c:v>-1.1008E-2</c:v>
                      </c:pt>
                      <c:pt idx="110">
                        <c:v>-1.0320000000000001E-2</c:v>
                      </c:pt>
                      <c:pt idx="111">
                        <c:v>-9.6320000000000017E-3</c:v>
                      </c:pt>
                      <c:pt idx="112">
                        <c:v>-8.9440000000000006E-3</c:v>
                      </c:pt>
                      <c:pt idx="113">
                        <c:v>-8.2560000000000012E-3</c:v>
                      </c:pt>
                      <c:pt idx="114">
                        <c:v>-7.5680000000000001E-3</c:v>
                      </c:pt>
                      <c:pt idx="115">
                        <c:v>-6.8800000000000007E-3</c:v>
                      </c:pt>
                      <c:pt idx="116">
                        <c:v>-6.1919999999999944E-3</c:v>
                      </c:pt>
                      <c:pt idx="117">
                        <c:v>-5.5039999999999933E-3</c:v>
                      </c:pt>
                      <c:pt idx="118">
                        <c:v>-4.8160000000000069E-3</c:v>
                      </c:pt>
                      <c:pt idx="119">
                        <c:v>-4.1280000000000067E-3</c:v>
                      </c:pt>
                      <c:pt idx="120">
                        <c:v>-3.4400000000000003E-3</c:v>
                      </c:pt>
                      <c:pt idx="121">
                        <c:v>-2.7520000000000001E-3</c:v>
                      </c:pt>
                      <c:pt idx="122">
                        <c:v>-2.0640000000000003E-3</c:v>
                      </c:pt>
                      <c:pt idx="123">
                        <c:v>-1.3760000000000001E-3</c:v>
                      </c:pt>
                      <c:pt idx="124">
                        <c:v>-6.8800000000000003E-4</c:v>
                      </c:pt>
                      <c:pt idx="125">
                        <c:v>0</c:v>
                      </c:pt>
                      <c:pt idx="126">
                        <c:v>6.8800000000000003E-4</c:v>
                      </c:pt>
                      <c:pt idx="127">
                        <c:v>1.3760000000000001E-3</c:v>
                      </c:pt>
                      <c:pt idx="128">
                        <c:v>2.0640000000000003E-3</c:v>
                      </c:pt>
                      <c:pt idx="129">
                        <c:v>2.7520000000000001E-3</c:v>
                      </c:pt>
                      <c:pt idx="130">
                        <c:v>3.4400000000000003E-3</c:v>
                      </c:pt>
                      <c:pt idx="131">
                        <c:v>4.1280000000000067E-3</c:v>
                      </c:pt>
                      <c:pt idx="132">
                        <c:v>4.8160000000000069E-3</c:v>
                      </c:pt>
                      <c:pt idx="133">
                        <c:v>5.504000000000008E-3</c:v>
                      </c:pt>
                      <c:pt idx="134">
                        <c:v>6.1920000000000074E-3</c:v>
                      </c:pt>
                      <c:pt idx="135">
                        <c:v>6.8800000000000007E-3</c:v>
                      </c:pt>
                      <c:pt idx="136">
                        <c:v>7.5680000000000001E-3</c:v>
                      </c:pt>
                      <c:pt idx="137">
                        <c:v>8.2560000000000012E-3</c:v>
                      </c:pt>
                      <c:pt idx="138">
                        <c:v>8.9440000000000006E-3</c:v>
                      </c:pt>
                      <c:pt idx="139">
                        <c:v>9.6320000000000017E-3</c:v>
                      </c:pt>
                      <c:pt idx="140">
                        <c:v>1.0320000000000001E-2</c:v>
                      </c:pt>
                      <c:pt idx="141">
                        <c:v>1.1008E-2</c:v>
                      </c:pt>
                      <c:pt idx="142">
                        <c:v>1.1696000000000002E-2</c:v>
                      </c:pt>
                      <c:pt idx="143">
                        <c:v>1.2384000000000001E-2</c:v>
                      </c:pt>
                      <c:pt idx="144">
                        <c:v>1.3072E-2</c:v>
                      </c:pt>
                      <c:pt idx="145">
                        <c:v>1.3760000000000001E-2</c:v>
                      </c:pt>
                      <c:pt idx="146">
                        <c:v>1.4448000000000003E-2</c:v>
                      </c:pt>
                      <c:pt idx="147">
                        <c:v>1.5136E-2</c:v>
                      </c:pt>
                      <c:pt idx="148">
                        <c:v>1.5824000000000001E-2</c:v>
                      </c:pt>
                      <c:pt idx="149">
                        <c:v>1.6512000000000002E-2</c:v>
                      </c:pt>
                      <c:pt idx="150">
                        <c:v>1.7200000000000003E-2</c:v>
                      </c:pt>
                      <c:pt idx="151">
                        <c:v>1.7888000000000001E-2</c:v>
                      </c:pt>
                      <c:pt idx="152">
                        <c:v>1.8576000000000002E-2</c:v>
                      </c:pt>
                      <c:pt idx="153">
                        <c:v>1.9264000000000003E-2</c:v>
                      </c:pt>
                      <c:pt idx="154">
                        <c:v>1.9952000000000001E-2</c:v>
                      </c:pt>
                      <c:pt idx="155">
                        <c:v>2.0640000000000002E-2</c:v>
                      </c:pt>
                      <c:pt idx="156">
                        <c:v>2.1328000000000003E-2</c:v>
                      </c:pt>
                      <c:pt idx="157">
                        <c:v>2.2016000000000001E-2</c:v>
                      </c:pt>
                      <c:pt idx="158">
                        <c:v>2.2704000000000002E-2</c:v>
                      </c:pt>
                      <c:pt idx="159">
                        <c:v>2.3392000000000003E-2</c:v>
                      </c:pt>
                      <c:pt idx="160">
                        <c:v>2.4080000000000004E-2</c:v>
                      </c:pt>
                      <c:pt idx="161">
                        <c:v>2.4768000000000002E-2</c:v>
                      </c:pt>
                      <c:pt idx="162">
                        <c:v>2.5455999999999999E-2</c:v>
                      </c:pt>
                      <c:pt idx="163">
                        <c:v>2.6144000000000001E-2</c:v>
                      </c:pt>
                      <c:pt idx="164">
                        <c:v>2.6832000000000002E-2</c:v>
                      </c:pt>
                      <c:pt idx="165">
                        <c:v>2.7520000000000003E-2</c:v>
                      </c:pt>
                      <c:pt idx="166">
                        <c:v>2.8208000000000004E-2</c:v>
                      </c:pt>
                      <c:pt idx="167">
                        <c:v>2.8896000000000005E-2</c:v>
                      </c:pt>
                      <c:pt idx="168">
                        <c:v>2.9583999999999999E-2</c:v>
                      </c:pt>
                      <c:pt idx="169">
                        <c:v>3.0272E-2</c:v>
                      </c:pt>
                      <c:pt idx="170">
                        <c:v>3.0960000000000001E-2</c:v>
                      </c:pt>
                      <c:pt idx="171">
                        <c:v>3.1648000000000003E-2</c:v>
                      </c:pt>
                      <c:pt idx="172">
                        <c:v>3.2336000000000004E-2</c:v>
                      </c:pt>
                      <c:pt idx="173">
                        <c:v>3.3024000000000005E-2</c:v>
                      </c:pt>
                      <c:pt idx="174">
                        <c:v>3.3712000000000006E-2</c:v>
                      </c:pt>
                      <c:pt idx="175">
                        <c:v>3.4400000000000007E-2</c:v>
                      </c:pt>
                      <c:pt idx="176">
                        <c:v>3.5088000000000001E-2</c:v>
                      </c:pt>
                      <c:pt idx="177">
                        <c:v>3.5776000000000002E-2</c:v>
                      </c:pt>
                      <c:pt idx="178">
                        <c:v>3.6464000000000003E-2</c:v>
                      </c:pt>
                      <c:pt idx="179">
                        <c:v>3.7152000000000004E-2</c:v>
                      </c:pt>
                      <c:pt idx="180">
                        <c:v>3.7840000000000006E-2</c:v>
                      </c:pt>
                      <c:pt idx="181">
                        <c:v>3.8528000000000007E-2</c:v>
                      </c:pt>
                      <c:pt idx="182">
                        <c:v>3.9216000000000008E-2</c:v>
                      </c:pt>
                      <c:pt idx="183">
                        <c:v>3.9904000000000002E-2</c:v>
                      </c:pt>
                      <c:pt idx="184">
                        <c:v>4.0592000000000003E-2</c:v>
                      </c:pt>
                      <c:pt idx="185">
                        <c:v>4.1280000000000004E-2</c:v>
                      </c:pt>
                      <c:pt idx="186">
                        <c:v>4.1968000000000005E-2</c:v>
                      </c:pt>
                      <c:pt idx="187">
                        <c:v>4.2656000000000006E-2</c:v>
                      </c:pt>
                      <c:pt idx="188">
                        <c:v>4.3344000000000001E-2</c:v>
                      </c:pt>
                      <c:pt idx="189">
                        <c:v>4.4032000000000002E-2</c:v>
                      </c:pt>
                      <c:pt idx="190">
                        <c:v>4.4720000000000003E-2</c:v>
                      </c:pt>
                      <c:pt idx="191">
                        <c:v>4.5408000000000004E-2</c:v>
                      </c:pt>
                      <c:pt idx="192">
                        <c:v>4.6096000000000005E-2</c:v>
                      </c:pt>
                      <c:pt idx="193">
                        <c:v>4.6784000000000006E-2</c:v>
                      </c:pt>
                      <c:pt idx="194">
                        <c:v>4.7472000000000007E-2</c:v>
                      </c:pt>
                      <c:pt idx="195">
                        <c:v>4.8160000000000008E-2</c:v>
                      </c:pt>
                      <c:pt idx="196">
                        <c:v>4.8848000000000003E-2</c:v>
                      </c:pt>
                      <c:pt idx="197">
                        <c:v>4.9536000000000004E-2</c:v>
                      </c:pt>
                      <c:pt idx="198">
                        <c:v>5.0223999999999998E-2</c:v>
                      </c:pt>
                      <c:pt idx="199">
                        <c:v>5.0911999999999999E-2</c:v>
                      </c:pt>
                      <c:pt idx="200">
                        <c:v>5.16E-2</c:v>
                      </c:pt>
                      <c:pt idx="201">
                        <c:v>5.2288000000000001E-2</c:v>
                      </c:pt>
                      <c:pt idx="202">
                        <c:v>5.2976000000000002E-2</c:v>
                      </c:pt>
                      <c:pt idx="203">
                        <c:v>5.3664000000000003E-2</c:v>
                      </c:pt>
                      <c:pt idx="204">
                        <c:v>5.4352000000000004E-2</c:v>
                      </c:pt>
                      <c:pt idx="205">
                        <c:v>5.5040000000000006E-2</c:v>
                      </c:pt>
                      <c:pt idx="206">
                        <c:v>5.5728000000000007E-2</c:v>
                      </c:pt>
                      <c:pt idx="207">
                        <c:v>5.6416000000000008E-2</c:v>
                      </c:pt>
                      <c:pt idx="208">
                        <c:v>5.7104000000000009E-2</c:v>
                      </c:pt>
                      <c:pt idx="209">
                        <c:v>5.779200000000001E-2</c:v>
                      </c:pt>
                      <c:pt idx="210">
                        <c:v>5.8480000000000011E-2</c:v>
                      </c:pt>
                      <c:pt idx="211">
                        <c:v>5.9167999999999998E-2</c:v>
                      </c:pt>
                      <c:pt idx="212">
                        <c:v>5.9855999999999999E-2</c:v>
                      </c:pt>
                      <c:pt idx="213">
                        <c:v>6.0544000000000001E-2</c:v>
                      </c:pt>
                      <c:pt idx="214">
                        <c:v>6.1232000000000002E-2</c:v>
                      </c:pt>
                      <c:pt idx="215">
                        <c:v>6.1920000000000003E-2</c:v>
                      </c:pt>
                      <c:pt idx="216">
                        <c:v>6.2607999999999997E-2</c:v>
                      </c:pt>
                      <c:pt idx="217">
                        <c:v>6.3296000000000005E-2</c:v>
                      </c:pt>
                      <c:pt idx="218">
                        <c:v>6.3983999999999999E-2</c:v>
                      </c:pt>
                      <c:pt idx="219">
                        <c:v>6.4672000000000007E-2</c:v>
                      </c:pt>
                      <c:pt idx="220">
                        <c:v>6.5360000000000001E-2</c:v>
                      </c:pt>
                      <c:pt idx="221">
                        <c:v>6.6048000000000009E-2</c:v>
                      </c:pt>
                      <c:pt idx="222">
                        <c:v>6.6736000000000004E-2</c:v>
                      </c:pt>
                      <c:pt idx="223">
                        <c:v>6.7424000000000012E-2</c:v>
                      </c:pt>
                      <c:pt idx="224">
                        <c:v>6.8112000000000006E-2</c:v>
                      </c:pt>
                      <c:pt idx="225">
                        <c:v>6.8800000000000014E-2</c:v>
                      </c:pt>
                      <c:pt idx="226">
                        <c:v>6.9488000000000008E-2</c:v>
                      </c:pt>
                      <c:pt idx="227">
                        <c:v>7.0176000000000002E-2</c:v>
                      </c:pt>
                      <c:pt idx="228">
                        <c:v>7.0863999999999996E-2</c:v>
                      </c:pt>
                      <c:pt idx="229">
                        <c:v>7.1552000000000004E-2</c:v>
                      </c:pt>
                      <c:pt idx="230">
                        <c:v>7.2239999999999999E-2</c:v>
                      </c:pt>
                      <c:pt idx="231">
                        <c:v>7.2928000000000007E-2</c:v>
                      </c:pt>
                      <c:pt idx="232">
                        <c:v>7.3616000000000001E-2</c:v>
                      </c:pt>
                      <c:pt idx="233">
                        <c:v>7.4304000000000009E-2</c:v>
                      </c:pt>
                      <c:pt idx="234">
                        <c:v>7.4992000000000003E-2</c:v>
                      </c:pt>
                      <c:pt idx="235">
                        <c:v>7.5680000000000011E-2</c:v>
                      </c:pt>
                      <c:pt idx="236">
                        <c:v>7.6368000000000005E-2</c:v>
                      </c:pt>
                      <c:pt idx="237">
                        <c:v>7.7056000000000013E-2</c:v>
                      </c:pt>
                      <c:pt idx="238">
                        <c:v>7.7744000000000008E-2</c:v>
                      </c:pt>
                      <c:pt idx="239">
                        <c:v>7.8432000000000016E-2</c:v>
                      </c:pt>
                      <c:pt idx="240">
                        <c:v>7.912000000000001E-2</c:v>
                      </c:pt>
                      <c:pt idx="241">
                        <c:v>7.9808000000000004E-2</c:v>
                      </c:pt>
                      <c:pt idx="242">
                        <c:v>8.0496000000000012E-2</c:v>
                      </c:pt>
                      <c:pt idx="243">
                        <c:v>8.1184000000000006E-2</c:v>
                      </c:pt>
                      <c:pt idx="244">
                        <c:v>8.1872E-2</c:v>
                      </c:pt>
                      <c:pt idx="245">
                        <c:v>8.2560000000000008E-2</c:v>
                      </c:pt>
                      <c:pt idx="246">
                        <c:v>8.3248000000000003E-2</c:v>
                      </c:pt>
                      <c:pt idx="247">
                        <c:v>8.3936000000000011E-2</c:v>
                      </c:pt>
                      <c:pt idx="248">
                        <c:v>8.4624000000000005E-2</c:v>
                      </c:pt>
                      <c:pt idx="249">
                        <c:v>8.5312000000000013E-2</c:v>
                      </c:pt>
                      <c:pt idx="250">
                        <c:v>8.6000000000000007E-2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'P.2 Beam Dimensions'!$CB$15:$CB$265</c15:sqref>
                        </c15:formulaRef>
                      </c:ext>
                    </c:extLst>
                    <c:numCache>
                      <c:formatCode>0.0000</c:formatCode>
                      <c:ptCount val="251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6407-4029-BE75-FA44C8B4F314}"/>
                  </c:ext>
                </c:extLst>
              </c15:ser>
            </c15:filteredLineSeries>
          </c:ext>
        </c:extLst>
      </c:lineChart>
      <c:catAx>
        <c:axId val="24347388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y Distance From Centroid [m]</a:t>
                </a:r>
              </a:p>
            </c:rich>
          </c:tx>
          <c:layout>
            <c:manualLayout>
              <c:xMode val="edge"/>
              <c:yMode val="edge"/>
              <c:x val="0.41670730383516563"/>
              <c:y val="0.9300896073495692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1317216"/>
        <c:crosses val="autoZero"/>
        <c:auto val="1"/>
        <c:lblAlgn val="ctr"/>
        <c:lblOffset val="100"/>
        <c:tickLblSkip val="5"/>
        <c:noMultiLvlLbl val="0"/>
      </c:catAx>
      <c:valAx>
        <c:axId val="1561317216"/>
        <c:scaling>
          <c:orientation val="minMax"/>
          <c:max val="5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Internal Normal Stress [MPa]</a:t>
                </a:r>
              </a:p>
            </c:rich>
          </c:tx>
          <c:layout>
            <c:manualLayout>
              <c:xMode val="edge"/>
              <c:yMode val="edge"/>
              <c:x val="1.9007542182173251E-2"/>
              <c:y val="0.3128223156227025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34738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/>
              <a:t>Drag Internal Normal</a:t>
            </a:r>
            <a:r>
              <a:rPr lang="en-US" sz="2000" baseline="0"/>
              <a:t> Stress Over Cross Sectional Height</a:t>
            </a:r>
            <a:endParaRPr lang="en-US" sz="2000"/>
          </a:p>
        </c:rich>
      </c:tx>
      <c:layout>
        <c:manualLayout>
          <c:xMode val="edge"/>
          <c:yMode val="edge"/>
          <c:x val="0.31204095942289434"/>
          <c:y val="1.872021532669723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989382729701529"/>
          <c:y val="9.9277429169043543E-2"/>
          <c:w val="0.87116425373683093"/>
          <c:h val="0.8219770905837317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Dimensions'!$CG$14</c:f>
              <c:strCache>
                <c:ptCount val="1"/>
                <c:pt idx="0">
                  <c:v>σ [MPa]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Dimensions'!$CE$15:$CE$115</c:f>
              <c:numCache>
                <c:formatCode>0.000</c:formatCode>
                <c:ptCount val="101"/>
                <c:pt idx="0">
                  <c:v>-4.9000000000000002E-2</c:v>
                </c:pt>
                <c:pt idx="1">
                  <c:v>-4.802E-2</c:v>
                </c:pt>
                <c:pt idx="2">
                  <c:v>-4.7039999999999998E-2</c:v>
                </c:pt>
                <c:pt idx="3">
                  <c:v>-4.6059999999999997E-2</c:v>
                </c:pt>
                <c:pt idx="4">
                  <c:v>-4.5079999999999995E-2</c:v>
                </c:pt>
                <c:pt idx="5">
                  <c:v>-4.41E-2</c:v>
                </c:pt>
                <c:pt idx="6">
                  <c:v>-4.3119999999999999E-2</c:v>
                </c:pt>
                <c:pt idx="7">
                  <c:v>-4.2139999999999997E-2</c:v>
                </c:pt>
                <c:pt idx="8">
                  <c:v>-4.1160000000000002E-2</c:v>
                </c:pt>
                <c:pt idx="9">
                  <c:v>-4.018E-2</c:v>
                </c:pt>
                <c:pt idx="10">
                  <c:v>-3.9199999999999999E-2</c:v>
                </c:pt>
                <c:pt idx="11">
                  <c:v>-3.8219999999999997E-2</c:v>
                </c:pt>
                <c:pt idx="12">
                  <c:v>-3.7239999999999995E-2</c:v>
                </c:pt>
                <c:pt idx="13">
                  <c:v>-3.6260000000000001E-2</c:v>
                </c:pt>
                <c:pt idx="14">
                  <c:v>-3.5279999999999999E-2</c:v>
                </c:pt>
                <c:pt idx="15">
                  <c:v>-3.4300000000000004E-2</c:v>
                </c:pt>
                <c:pt idx="16">
                  <c:v>-3.3320000000000002E-2</c:v>
                </c:pt>
                <c:pt idx="17">
                  <c:v>-3.2340000000000001E-2</c:v>
                </c:pt>
                <c:pt idx="18">
                  <c:v>-3.1359999999999999E-2</c:v>
                </c:pt>
                <c:pt idx="19">
                  <c:v>-3.0380000000000001E-2</c:v>
                </c:pt>
                <c:pt idx="20">
                  <c:v>-2.9399999999999999E-2</c:v>
                </c:pt>
                <c:pt idx="21">
                  <c:v>-2.8420000000000001E-2</c:v>
                </c:pt>
                <c:pt idx="22">
                  <c:v>-2.7439999999999999E-2</c:v>
                </c:pt>
                <c:pt idx="23">
                  <c:v>-2.6460000000000001E-2</c:v>
                </c:pt>
                <c:pt idx="24">
                  <c:v>-2.5479999999999999E-2</c:v>
                </c:pt>
                <c:pt idx="25">
                  <c:v>-2.4500000000000001E-2</c:v>
                </c:pt>
                <c:pt idx="26">
                  <c:v>-2.3519999999999999E-2</c:v>
                </c:pt>
                <c:pt idx="27">
                  <c:v>-2.2539999999999998E-2</c:v>
                </c:pt>
                <c:pt idx="28">
                  <c:v>-2.1559999999999999E-2</c:v>
                </c:pt>
                <c:pt idx="29">
                  <c:v>-2.0580000000000001E-2</c:v>
                </c:pt>
                <c:pt idx="30">
                  <c:v>-1.9599999999999999E-2</c:v>
                </c:pt>
                <c:pt idx="31">
                  <c:v>-1.8619999999999998E-2</c:v>
                </c:pt>
                <c:pt idx="32">
                  <c:v>-1.7639999999999999E-2</c:v>
                </c:pt>
                <c:pt idx="33">
                  <c:v>-1.6660000000000001E-2</c:v>
                </c:pt>
                <c:pt idx="34">
                  <c:v>-1.5679999999999999E-2</c:v>
                </c:pt>
                <c:pt idx="35">
                  <c:v>-1.47E-2</c:v>
                </c:pt>
                <c:pt idx="36">
                  <c:v>-1.372E-2</c:v>
                </c:pt>
                <c:pt idx="37">
                  <c:v>-1.274E-2</c:v>
                </c:pt>
                <c:pt idx="38">
                  <c:v>-1.176E-2</c:v>
                </c:pt>
                <c:pt idx="39">
                  <c:v>-1.078E-2</c:v>
                </c:pt>
                <c:pt idx="40">
                  <c:v>-9.7999999999999997E-3</c:v>
                </c:pt>
                <c:pt idx="41">
                  <c:v>-8.8199999999999997E-3</c:v>
                </c:pt>
                <c:pt idx="42">
                  <c:v>-7.8399999999999997E-3</c:v>
                </c:pt>
                <c:pt idx="43">
                  <c:v>-6.8600000000000093E-3</c:v>
                </c:pt>
                <c:pt idx="44">
                  <c:v>-5.8800000000000094E-3</c:v>
                </c:pt>
                <c:pt idx="45">
                  <c:v>-4.8999999999999998E-3</c:v>
                </c:pt>
                <c:pt idx="46">
                  <c:v>-3.9199999999999999E-3</c:v>
                </c:pt>
                <c:pt idx="47">
                  <c:v>-2.9399999999999999E-3</c:v>
                </c:pt>
                <c:pt idx="48">
                  <c:v>-1.9599999999999999E-3</c:v>
                </c:pt>
                <c:pt idx="49">
                  <c:v>-9.7999999999999997E-4</c:v>
                </c:pt>
                <c:pt idx="50">
                  <c:v>0</c:v>
                </c:pt>
                <c:pt idx="51">
                  <c:v>9.7999999999999411E-4</c:v>
                </c:pt>
                <c:pt idx="52">
                  <c:v>1.9599999999999904E-3</c:v>
                </c:pt>
                <c:pt idx="53">
                  <c:v>2.9399999999999999E-3</c:v>
                </c:pt>
                <c:pt idx="54">
                  <c:v>3.9199999999999999E-3</c:v>
                </c:pt>
                <c:pt idx="55">
                  <c:v>4.8999999999999998E-3</c:v>
                </c:pt>
                <c:pt idx="56">
                  <c:v>5.8799999999999998E-3</c:v>
                </c:pt>
                <c:pt idx="57">
                  <c:v>6.8600000000000978E-3</c:v>
                </c:pt>
                <c:pt idx="58">
                  <c:v>7.8400000000000986E-3</c:v>
                </c:pt>
                <c:pt idx="59">
                  <c:v>8.8200000000000986E-3</c:v>
                </c:pt>
                <c:pt idx="60">
                  <c:v>9.8000000000000986E-3</c:v>
                </c:pt>
                <c:pt idx="61">
                  <c:v>1.0780000000000099E-2</c:v>
                </c:pt>
                <c:pt idx="62">
                  <c:v>1.1760000000000098E-2</c:v>
                </c:pt>
                <c:pt idx="63">
                  <c:v>1.2740000000000098E-2</c:v>
                </c:pt>
                <c:pt idx="64">
                  <c:v>1.3720000000000097E-2</c:v>
                </c:pt>
                <c:pt idx="65">
                  <c:v>1.4700000000000098E-2</c:v>
                </c:pt>
                <c:pt idx="66">
                  <c:v>1.56800000000001E-2</c:v>
                </c:pt>
                <c:pt idx="67">
                  <c:v>1.6660000000000095E-2</c:v>
                </c:pt>
                <c:pt idx="68">
                  <c:v>1.7640000000000097E-2</c:v>
                </c:pt>
                <c:pt idx="69">
                  <c:v>1.8620000000000098E-2</c:v>
                </c:pt>
                <c:pt idx="70">
                  <c:v>1.96000000000001E-2</c:v>
                </c:pt>
                <c:pt idx="71">
                  <c:v>2.0580000000000095E-2</c:v>
                </c:pt>
                <c:pt idx="72">
                  <c:v>2.1560000000000096E-2</c:v>
                </c:pt>
                <c:pt idx="73">
                  <c:v>2.2540000000000098E-2</c:v>
                </c:pt>
                <c:pt idx="74">
                  <c:v>2.35200000000001E-2</c:v>
                </c:pt>
                <c:pt idx="75">
                  <c:v>2.4500000000000095E-2</c:v>
                </c:pt>
                <c:pt idx="76">
                  <c:v>2.5480000000000096E-2</c:v>
                </c:pt>
                <c:pt idx="77">
                  <c:v>2.6460000000000098E-2</c:v>
                </c:pt>
                <c:pt idx="78">
                  <c:v>2.74400000000001E-2</c:v>
                </c:pt>
                <c:pt idx="79">
                  <c:v>2.8420000000000094E-2</c:v>
                </c:pt>
                <c:pt idx="80">
                  <c:v>2.9400000000000096E-2</c:v>
                </c:pt>
                <c:pt idx="81">
                  <c:v>3.0380000000000098E-2</c:v>
                </c:pt>
                <c:pt idx="82">
                  <c:v>3.1360000000000096E-2</c:v>
                </c:pt>
                <c:pt idx="83">
                  <c:v>3.2340000000000098E-2</c:v>
                </c:pt>
                <c:pt idx="84">
                  <c:v>3.33200000000001E-2</c:v>
                </c:pt>
                <c:pt idx="85">
                  <c:v>3.4300000000000101E-2</c:v>
                </c:pt>
                <c:pt idx="86">
                  <c:v>3.5280000000000096E-2</c:v>
                </c:pt>
                <c:pt idx="87">
                  <c:v>3.6260000000000098E-2</c:v>
                </c:pt>
                <c:pt idx="88">
                  <c:v>3.7240000000000099E-2</c:v>
                </c:pt>
                <c:pt idx="89">
                  <c:v>3.8220000000000094E-2</c:v>
                </c:pt>
                <c:pt idx="90">
                  <c:v>3.9200000000000096E-2</c:v>
                </c:pt>
                <c:pt idx="91">
                  <c:v>4.0180000000000098E-2</c:v>
                </c:pt>
                <c:pt idx="92">
                  <c:v>4.1160000000000099E-2</c:v>
                </c:pt>
                <c:pt idx="93">
                  <c:v>4.2140000000000101E-2</c:v>
                </c:pt>
                <c:pt idx="94">
                  <c:v>4.3120000000000096E-2</c:v>
                </c:pt>
                <c:pt idx="95">
                  <c:v>4.4100000000000097E-2</c:v>
                </c:pt>
                <c:pt idx="96">
                  <c:v>4.5080000000000099E-2</c:v>
                </c:pt>
                <c:pt idx="97">
                  <c:v>4.6060000000000094E-2</c:v>
                </c:pt>
                <c:pt idx="98">
                  <c:v>4.7040000000000096E-2</c:v>
                </c:pt>
                <c:pt idx="99">
                  <c:v>4.8020000000000097E-2</c:v>
                </c:pt>
                <c:pt idx="100">
                  <c:v>4.9000000000000002E-2</c:v>
                </c:pt>
              </c:numCache>
            </c:numRef>
          </c:cat>
          <c:val>
            <c:numRef>
              <c:f>'P.2 Beam Dimensions'!$CG$15:$CG$115</c:f>
              <c:numCache>
                <c:formatCode>0.0000</c:formatCode>
                <c:ptCount val="101"/>
                <c:pt idx="0">
                  <c:v>445.0666898287418</c:v>
                </c:pt>
                <c:pt idx="1">
                  <c:v>436.16535603216698</c:v>
                </c:pt>
                <c:pt idx="2">
                  <c:v>427.26402223559211</c:v>
                </c:pt>
                <c:pt idx="3">
                  <c:v>418.36268843901729</c:v>
                </c:pt>
                <c:pt idx="4">
                  <c:v>409.46135464244242</c:v>
                </c:pt>
                <c:pt idx="5">
                  <c:v>400.56002084586765</c:v>
                </c:pt>
                <c:pt idx="6">
                  <c:v>391.65868704929272</c:v>
                </c:pt>
                <c:pt idx="7">
                  <c:v>382.75735325271791</c:v>
                </c:pt>
                <c:pt idx="8">
                  <c:v>373.85601945614314</c:v>
                </c:pt>
                <c:pt idx="9">
                  <c:v>364.95468565956827</c:v>
                </c:pt>
                <c:pt idx="10">
                  <c:v>356.0533518629934</c:v>
                </c:pt>
                <c:pt idx="11">
                  <c:v>347.15201806641858</c:v>
                </c:pt>
                <c:pt idx="12">
                  <c:v>338.25068426984376</c:v>
                </c:pt>
                <c:pt idx="13">
                  <c:v>329.34935047326894</c:v>
                </c:pt>
                <c:pt idx="14">
                  <c:v>320.44801667669407</c:v>
                </c:pt>
                <c:pt idx="15">
                  <c:v>311.54668288011931</c:v>
                </c:pt>
                <c:pt idx="16">
                  <c:v>302.64534908354443</c:v>
                </c:pt>
                <c:pt idx="17">
                  <c:v>293.74401528696956</c:v>
                </c:pt>
                <c:pt idx="18">
                  <c:v>284.84268149039474</c:v>
                </c:pt>
                <c:pt idx="19">
                  <c:v>275.94134769381992</c:v>
                </c:pt>
                <c:pt idx="20">
                  <c:v>267.0400138972451</c:v>
                </c:pt>
                <c:pt idx="21">
                  <c:v>258.13868010067023</c:v>
                </c:pt>
                <c:pt idx="22">
                  <c:v>249.23734630409541</c:v>
                </c:pt>
                <c:pt idx="23">
                  <c:v>240.33601250752056</c:v>
                </c:pt>
                <c:pt idx="24">
                  <c:v>231.43467871094572</c:v>
                </c:pt>
                <c:pt idx="25">
                  <c:v>222.5333449143709</c:v>
                </c:pt>
                <c:pt idx="26">
                  <c:v>213.63201111779605</c:v>
                </c:pt>
                <c:pt idx="27">
                  <c:v>204.73067732122121</c:v>
                </c:pt>
                <c:pt idx="28">
                  <c:v>195.82934352464636</c:v>
                </c:pt>
                <c:pt idx="29">
                  <c:v>186.92800972807157</c:v>
                </c:pt>
                <c:pt idx="30">
                  <c:v>178.0266759314967</c:v>
                </c:pt>
                <c:pt idx="31">
                  <c:v>169.12534213492188</c:v>
                </c:pt>
                <c:pt idx="32">
                  <c:v>160.22400833834703</c:v>
                </c:pt>
                <c:pt idx="33">
                  <c:v>151.32267454177222</c:v>
                </c:pt>
                <c:pt idx="34">
                  <c:v>142.42134074519737</c:v>
                </c:pt>
                <c:pt idx="35">
                  <c:v>133.52000694862255</c:v>
                </c:pt>
                <c:pt idx="36">
                  <c:v>124.61867315204771</c:v>
                </c:pt>
                <c:pt idx="37">
                  <c:v>115.71733935547286</c:v>
                </c:pt>
                <c:pt idx="38">
                  <c:v>106.81600555889803</c:v>
                </c:pt>
                <c:pt idx="39">
                  <c:v>97.914671762323181</c:v>
                </c:pt>
                <c:pt idx="40">
                  <c:v>89.013337965748349</c:v>
                </c:pt>
                <c:pt idx="41">
                  <c:v>80.112004169173517</c:v>
                </c:pt>
                <c:pt idx="42">
                  <c:v>71.210670372598685</c:v>
                </c:pt>
                <c:pt idx="43">
                  <c:v>62.309336576023938</c:v>
                </c:pt>
                <c:pt idx="44">
                  <c:v>53.408002779449099</c:v>
                </c:pt>
                <c:pt idx="45">
                  <c:v>44.506668982874174</c:v>
                </c:pt>
                <c:pt idx="46">
                  <c:v>35.605335186299342</c:v>
                </c:pt>
                <c:pt idx="47">
                  <c:v>26.704001389724507</c:v>
                </c:pt>
                <c:pt idx="48">
                  <c:v>17.802667593149671</c:v>
                </c:pt>
                <c:pt idx="49">
                  <c:v>8.9013337965748356</c:v>
                </c:pt>
                <c:pt idx="50">
                  <c:v>0</c:v>
                </c:pt>
                <c:pt idx="51">
                  <c:v>-8.9013337965747823</c:v>
                </c:pt>
                <c:pt idx="52">
                  <c:v>-17.802667593149582</c:v>
                </c:pt>
                <c:pt idx="53">
                  <c:v>-26.704001389724507</c:v>
                </c:pt>
                <c:pt idx="54">
                  <c:v>-35.605335186299342</c:v>
                </c:pt>
                <c:pt idx="55">
                  <c:v>-44.506668982874174</c:v>
                </c:pt>
                <c:pt idx="56">
                  <c:v>-53.408002779449014</c:v>
                </c:pt>
                <c:pt idx="57">
                  <c:v>-62.309336576024741</c:v>
                </c:pt>
                <c:pt idx="58">
                  <c:v>-71.21067037259958</c:v>
                </c:pt>
                <c:pt idx="59">
                  <c:v>-80.112004169174412</c:v>
                </c:pt>
                <c:pt idx="60">
                  <c:v>-89.013337965749258</c:v>
                </c:pt>
                <c:pt idx="61">
                  <c:v>-97.91467176232409</c:v>
                </c:pt>
                <c:pt idx="62">
                  <c:v>-106.81600555889892</c:v>
                </c:pt>
                <c:pt idx="63">
                  <c:v>-115.71733935547375</c:v>
                </c:pt>
                <c:pt idx="64">
                  <c:v>-124.61867315204857</c:v>
                </c:pt>
                <c:pt idx="65">
                  <c:v>-133.52000694862343</c:v>
                </c:pt>
                <c:pt idx="66">
                  <c:v>-142.42134074519831</c:v>
                </c:pt>
                <c:pt idx="67">
                  <c:v>-151.32267454177307</c:v>
                </c:pt>
                <c:pt idx="68">
                  <c:v>-160.22400833834791</c:v>
                </c:pt>
                <c:pt idx="69">
                  <c:v>-169.12534213492276</c:v>
                </c:pt>
                <c:pt idx="70">
                  <c:v>-178.02667593149761</c:v>
                </c:pt>
                <c:pt idx="71">
                  <c:v>-186.92800972807242</c:v>
                </c:pt>
                <c:pt idx="72">
                  <c:v>-195.82934352464727</c:v>
                </c:pt>
                <c:pt idx="73">
                  <c:v>-204.73067732122212</c:v>
                </c:pt>
                <c:pt idx="74">
                  <c:v>-213.63201111779696</c:v>
                </c:pt>
                <c:pt idx="75">
                  <c:v>-222.53334491437175</c:v>
                </c:pt>
                <c:pt idx="76">
                  <c:v>-231.43467871094663</c:v>
                </c:pt>
                <c:pt idx="77">
                  <c:v>-240.33601250752147</c:v>
                </c:pt>
                <c:pt idx="78">
                  <c:v>-249.23734630409632</c:v>
                </c:pt>
                <c:pt idx="79">
                  <c:v>-258.13868010067108</c:v>
                </c:pt>
                <c:pt idx="80">
                  <c:v>-267.04001389724596</c:v>
                </c:pt>
                <c:pt idx="81">
                  <c:v>-275.94134769382077</c:v>
                </c:pt>
                <c:pt idx="82">
                  <c:v>-284.84268149039559</c:v>
                </c:pt>
                <c:pt idx="83">
                  <c:v>-293.74401528697052</c:v>
                </c:pt>
                <c:pt idx="84">
                  <c:v>-302.64534908354534</c:v>
                </c:pt>
                <c:pt idx="85">
                  <c:v>-311.54668288012016</c:v>
                </c:pt>
                <c:pt idx="86">
                  <c:v>-320.44801667669492</c:v>
                </c:pt>
                <c:pt idx="87">
                  <c:v>-329.34935047326979</c:v>
                </c:pt>
                <c:pt idx="88">
                  <c:v>-338.25068426984473</c:v>
                </c:pt>
                <c:pt idx="89">
                  <c:v>-347.15201806641949</c:v>
                </c:pt>
                <c:pt idx="90">
                  <c:v>-356.0533518629943</c:v>
                </c:pt>
                <c:pt idx="91">
                  <c:v>-364.95468565956912</c:v>
                </c:pt>
                <c:pt idx="92">
                  <c:v>-373.85601945614405</c:v>
                </c:pt>
                <c:pt idx="93">
                  <c:v>-382.75735325271887</c:v>
                </c:pt>
                <c:pt idx="94">
                  <c:v>-391.65868704929363</c:v>
                </c:pt>
                <c:pt idx="95">
                  <c:v>-400.56002084586845</c:v>
                </c:pt>
                <c:pt idx="96">
                  <c:v>-409.46135464244338</c:v>
                </c:pt>
                <c:pt idx="97">
                  <c:v>-418.36268843901814</c:v>
                </c:pt>
                <c:pt idx="98">
                  <c:v>-427.26402223559302</c:v>
                </c:pt>
                <c:pt idx="99">
                  <c:v>-436.16535603216784</c:v>
                </c:pt>
                <c:pt idx="100">
                  <c:v>-445.0666898287418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5-4791-933C-BB397E13E5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01531648"/>
        <c:axId val="1701527808"/>
      </c:lineChart>
      <c:catAx>
        <c:axId val="17015316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5490222674599184"/>
              <c:y val="0.9324866489487936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1527808"/>
        <c:crosses val="autoZero"/>
        <c:auto val="1"/>
        <c:lblAlgn val="ctr"/>
        <c:lblOffset val="100"/>
        <c:tickLblSkip val="2"/>
        <c:noMultiLvlLbl val="0"/>
      </c:catAx>
      <c:valAx>
        <c:axId val="1701527808"/>
        <c:scaling>
          <c:orientation val="minMax"/>
          <c:max val="5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Internal Normal Stress [MPa]</a:t>
                </a:r>
              </a:p>
            </c:rich>
          </c:tx>
          <c:layout>
            <c:manualLayout>
              <c:xMode val="edge"/>
              <c:yMode val="edge"/>
              <c:x val="1.9768643140583166E-2"/>
              <c:y val="0.3257688923086447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15316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/>
              <a:t>Lift Internal Shear Stress Over Cross Sectional</a:t>
            </a:r>
            <a:r>
              <a:rPr lang="en-US" sz="2000" baseline="0"/>
              <a:t> Height</a:t>
            </a:r>
            <a:endParaRPr lang="en-US" sz="2000"/>
          </a:p>
        </c:rich>
      </c:tx>
      <c:layout>
        <c:manualLayout>
          <c:xMode val="edge"/>
          <c:yMode val="edge"/>
          <c:x val="0.26676436471064624"/>
          <c:y val="2.47678002474959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7.9242106201056137E-2"/>
          <c:y val="8.442517511029797E-2"/>
          <c:w val="0.90840936547038564"/>
          <c:h val="0.83471621301504351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Dimensions'!$CV$26</c:f>
              <c:strCache>
                <c:ptCount val="1"/>
                <c:pt idx="0">
                  <c:v>τ(y)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Dimensions'!$CO$27:$CO$277</c:f>
              <c:numCache>
                <c:formatCode>0.000</c:formatCode>
                <c:ptCount val="251"/>
                <c:pt idx="0">
                  <c:v>-8.6000000000000007E-2</c:v>
                </c:pt>
                <c:pt idx="1">
                  <c:v>-8.5312000000000013E-2</c:v>
                </c:pt>
                <c:pt idx="2">
                  <c:v>-8.4624000000000005E-2</c:v>
                </c:pt>
                <c:pt idx="3">
                  <c:v>-8.3936000000000011E-2</c:v>
                </c:pt>
                <c:pt idx="4">
                  <c:v>-8.3248000000000003E-2</c:v>
                </c:pt>
                <c:pt idx="5">
                  <c:v>-8.2560000000000008E-2</c:v>
                </c:pt>
                <c:pt idx="6">
                  <c:v>-8.1872E-2</c:v>
                </c:pt>
                <c:pt idx="7">
                  <c:v>-8.1184000000000006E-2</c:v>
                </c:pt>
                <c:pt idx="8">
                  <c:v>-8.0496000000000012E-2</c:v>
                </c:pt>
                <c:pt idx="9">
                  <c:v>-7.9808000000000004E-2</c:v>
                </c:pt>
                <c:pt idx="10">
                  <c:v>-7.912000000000001E-2</c:v>
                </c:pt>
                <c:pt idx="11">
                  <c:v>-7.8432000000000016E-2</c:v>
                </c:pt>
                <c:pt idx="12">
                  <c:v>-7.7744000000000008E-2</c:v>
                </c:pt>
                <c:pt idx="13">
                  <c:v>-7.7056000000000013E-2</c:v>
                </c:pt>
                <c:pt idx="14">
                  <c:v>-7.6368000000000005E-2</c:v>
                </c:pt>
                <c:pt idx="15">
                  <c:v>-7.5680000000000011E-2</c:v>
                </c:pt>
                <c:pt idx="16">
                  <c:v>-7.4992000000000003E-2</c:v>
                </c:pt>
                <c:pt idx="17">
                  <c:v>-7.4304000000000009E-2</c:v>
                </c:pt>
                <c:pt idx="18">
                  <c:v>-7.3616000000000001E-2</c:v>
                </c:pt>
                <c:pt idx="19">
                  <c:v>-7.2928000000000007E-2</c:v>
                </c:pt>
                <c:pt idx="20">
                  <c:v>-7.2239999999999999E-2</c:v>
                </c:pt>
                <c:pt idx="21">
                  <c:v>-7.1552000000000004E-2</c:v>
                </c:pt>
                <c:pt idx="22">
                  <c:v>-7.0863999999999996E-2</c:v>
                </c:pt>
                <c:pt idx="23">
                  <c:v>-7.0176000000000002E-2</c:v>
                </c:pt>
                <c:pt idx="24">
                  <c:v>-6.9488000000000008E-2</c:v>
                </c:pt>
                <c:pt idx="25">
                  <c:v>-6.8800000000000014E-2</c:v>
                </c:pt>
                <c:pt idx="26">
                  <c:v>-6.8112000000000006E-2</c:v>
                </c:pt>
                <c:pt idx="27">
                  <c:v>-6.7424000000000012E-2</c:v>
                </c:pt>
                <c:pt idx="28">
                  <c:v>-6.6736000000000004E-2</c:v>
                </c:pt>
                <c:pt idx="29">
                  <c:v>-6.6048000000000009E-2</c:v>
                </c:pt>
                <c:pt idx="30">
                  <c:v>-6.5360000000000001E-2</c:v>
                </c:pt>
                <c:pt idx="31">
                  <c:v>-6.4672000000000007E-2</c:v>
                </c:pt>
                <c:pt idx="32">
                  <c:v>-6.3983999999999999E-2</c:v>
                </c:pt>
                <c:pt idx="33">
                  <c:v>-6.3296000000000005E-2</c:v>
                </c:pt>
                <c:pt idx="34">
                  <c:v>-6.2607999999999997E-2</c:v>
                </c:pt>
                <c:pt idx="35">
                  <c:v>-6.1920000000000003E-2</c:v>
                </c:pt>
                <c:pt idx="36">
                  <c:v>-6.1232000000000002E-2</c:v>
                </c:pt>
                <c:pt idx="37">
                  <c:v>-6.0544000000000001E-2</c:v>
                </c:pt>
                <c:pt idx="38">
                  <c:v>-5.9855999999999999E-2</c:v>
                </c:pt>
                <c:pt idx="39">
                  <c:v>-5.9167999999999998E-2</c:v>
                </c:pt>
                <c:pt idx="40">
                  <c:v>-5.8480000000000011E-2</c:v>
                </c:pt>
                <c:pt idx="41">
                  <c:v>-5.779200000000001E-2</c:v>
                </c:pt>
                <c:pt idx="42">
                  <c:v>-5.7104000000000009E-2</c:v>
                </c:pt>
                <c:pt idx="43">
                  <c:v>-5.6416000000000008E-2</c:v>
                </c:pt>
                <c:pt idx="44">
                  <c:v>-5.5728000000000007E-2</c:v>
                </c:pt>
                <c:pt idx="45">
                  <c:v>-5.5040000000000006E-2</c:v>
                </c:pt>
                <c:pt idx="46">
                  <c:v>-5.4352000000000004E-2</c:v>
                </c:pt>
                <c:pt idx="47">
                  <c:v>-5.3664000000000003E-2</c:v>
                </c:pt>
                <c:pt idx="48">
                  <c:v>-5.2976000000000002E-2</c:v>
                </c:pt>
                <c:pt idx="49">
                  <c:v>-5.2288000000000001E-2</c:v>
                </c:pt>
                <c:pt idx="50">
                  <c:v>-5.16E-2</c:v>
                </c:pt>
                <c:pt idx="51">
                  <c:v>-5.0911999999999999E-2</c:v>
                </c:pt>
                <c:pt idx="52">
                  <c:v>-5.0223999999999998E-2</c:v>
                </c:pt>
                <c:pt idx="53">
                  <c:v>-4.9536000000000004E-2</c:v>
                </c:pt>
                <c:pt idx="54">
                  <c:v>-4.8848000000000003E-2</c:v>
                </c:pt>
                <c:pt idx="55">
                  <c:v>-4.8160000000000008E-2</c:v>
                </c:pt>
                <c:pt idx="56">
                  <c:v>-4.7472000000000007E-2</c:v>
                </c:pt>
                <c:pt idx="57">
                  <c:v>-4.678399999999993E-2</c:v>
                </c:pt>
                <c:pt idx="58">
                  <c:v>-4.6095999999999943E-2</c:v>
                </c:pt>
                <c:pt idx="59">
                  <c:v>-4.5407999999999941E-2</c:v>
                </c:pt>
                <c:pt idx="60">
                  <c:v>-4.471999999999994E-2</c:v>
                </c:pt>
                <c:pt idx="61">
                  <c:v>-4.4031999999999939E-2</c:v>
                </c:pt>
                <c:pt idx="62">
                  <c:v>-4.3343999999999938E-2</c:v>
                </c:pt>
                <c:pt idx="63">
                  <c:v>-4.2655999999999937E-2</c:v>
                </c:pt>
                <c:pt idx="64">
                  <c:v>-4.1967999999999936E-2</c:v>
                </c:pt>
                <c:pt idx="65">
                  <c:v>-4.1279999999999935E-2</c:v>
                </c:pt>
                <c:pt idx="66">
                  <c:v>-4.0591999999999934E-2</c:v>
                </c:pt>
                <c:pt idx="67">
                  <c:v>-3.9903999999999933E-2</c:v>
                </c:pt>
                <c:pt idx="68">
                  <c:v>-3.9215999999999931E-2</c:v>
                </c:pt>
                <c:pt idx="69">
                  <c:v>-3.852799999999993E-2</c:v>
                </c:pt>
                <c:pt idx="70">
                  <c:v>-3.7839999999999936E-2</c:v>
                </c:pt>
                <c:pt idx="71">
                  <c:v>-3.7151999999999935E-2</c:v>
                </c:pt>
                <c:pt idx="72">
                  <c:v>-3.6463999999999934E-2</c:v>
                </c:pt>
                <c:pt idx="73">
                  <c:v>-3.5775999999999933E-2</c:v>
                </c:pt>
                <c:pt idx="74">
                  <c:v>-3.5087999999999932E-2</c:v>
                </c:pt>
                <c:pt idx="75">
                  <c:v>-3.4399999999999931E-2</c:v>
                </c:pt>
                <c:pt idx="76">
                  <c:v>-3.371199999999993E-2</c:v>
                </c:pt>
                <c:pt idx="77">
                  <c:v>-3.3023999999999928E-2</c:v>
                </c:pt>
                <c:pt idx="78">
                  <c:v>-3.2335999999999934E-2</c:v>
                </c:pt>
                <c:pt idx="79">
                  <c:v>-3.1647999999999933E-2</c:v>
                </c:pt>
                <c:pt idx="80">
                  <c:v>-3.0959999999999935E-2</c:v>
                </c:pt>
                <c:pt idx="81">
                  <c:v>-3.0271999999999934E-2</c:v>
                </c:pt>
                <c:pt idx="82">
                  <c:v>-2.9583999999999933E-2</c:v>
                </c:pt>
                <c:pt idx="83">
                  <c:v>-2.8895999999999932E-2</c:v>
                </c:pt>
                <c:pt idx="84">
                  <c:v>-2.8207999999999931E-2</c:v>
                </c:pt>
                <c:pt idx="85">
                  <c:v>-2.751999999999993E-2</c:v>
                </c:pt>
                <c:pt idx="86">
                  <c:v>-2.6831999999999936E-2</c:v>
                </c:pt>
                <c:pt idx="87">
                  <c:v>-2.6143999999999935E-2</c:v>
                </c:pt>
                <c:pt idx="88">
                  <c:v>-2.5455999999999934E-2</c:v>
                </c:pt>
                <c:pt idx="89">
                  <c:v>-2.4767999999999932E-2</c:v>
                </c:pt>
                <c:pt idx="90">
                  <c:v>-2.4079999999999931E-2</c:v>
                </c:pt>
                <c:pt idx="91">
                  <c:v>-2.3391999999999934E-2</c:v>
                </c:pt>
                <c:pt idx="92">
                  <c:v>-2.2703999999999933E-2</c:v>
                </c:pt>
                <c:pt idx="93">
                  <c:v>-2.2015999999999931E-2</c:v>
                </c:pt>
                <c:pt idx="94">
                  <c:v>-2.1327999999999934E-2</c:v>
                </c:pt>
                <c:pt idx="95">
                  <c:v>-2.0639999999999933E-2</c:v>
                </c:pt>
                <c:pt idx="96">
                  <c:v>-1.9951999999999935E-2</c:v>
                </c:pt>
                <c:pt idx="97">
                  <c:v>-1.9263999999999934E-2</c:v>
                </c:pt>
                <c:pt idx="98">
                  <c:v>-1.8575999999999933E-2</c:v>
                </c:pt>
                <c:pt idx="99">
                  <c:v>-1.7887999999999935E-2</c:v>
                </c:pt>
                <c:pt idx="100">
                  <c:v>-1.7200000000000003E-2</c:v>
                </c:pt>
                <c:pt idx="101">
                  <c:v>-1.6512000000000002E-2</c:v>
                </c:pt>
                <c:pt idx="102">
                  <c:v>-1.5824000000000001E-2</c:v>
                </c:pt>
                <c:pt idx="103">
                  <c:v>-1.5136E-2</c:v>
                </c:pt>
                <c:pt idx="104">
                  <c:v>-1.4448000000000003E-2</c:v>
                </c:pt>
                <c:pt idx="105">
                  <c:v>-1.3760000000000001E-2</c:v>
                </c:pt>
                <c:pt idx="106">
                  <c:v>-1.3072E-2</c:v>
                </c:pt>
                <c:pt idx="107">
                  <c:v>-1.2384000000000001E-2</c:v>
                </c:pt>
                <c:pt idx="108">
                  <c:v>-1.1696000000000002E-2</c:v>
                </c:pt>
                <c:pt idx="109">
                  <c:v>-1.1008E-2</c:v>
                </c:pt>
                <c:pt idx="110">
                  <c:v>-1.0320000000000001E-2</c:v>
                </c:pt>
                <c:pt idx="111">
                  <c:v>-9.6320000000000017E-3</c:v>
                </c:pt>
                <c:pt idx="112">
                  <c:v>-8.9440000000000006E-3</c:v>
                </c:pt>
                <c:pt idx="113">
                  <c:v>-8.2560000000000012E-3</c:v>
                </c:pt>
                <c:pt idx="114">
                  <c:v>-7.5680000000000001E-3</c:v>
                </c:pt>
                <c:pt idx="115">
                  <c:v>-6.8800000000000007E-3</c:v>
                </c:pt>
                <c:pt idx="116">
                  <c:v>-6.1919999999999944E-3</c:v>
                </c:pt>
                <c:pt idx="117">
                  <c:v>-5.5039999999999933E-3</c:v>
                </c:pt>
                <c:pt idx="118">
                  <c:v>-4.8160000000000069E-3</c:v>
                </c:pt>
                <c:pt idx="119">
                  <c:v>-4.1280000000000067E-3</c:v>
                </c:pt>
                <c:pt idx="120">
                  <c:v>-3.4400000000000003E-3</c:v>
                </c:pt>
                <c:pt idx="121">
                  <c:v>-2.7520000000000001E-3</c:v>
                </c:pt>
                <c:pt idx="122">
                  <c:v>-2.0640000000000003E-3</c:v>
                </c:pt>
                <c:pt idx="123">
                  <c:v>-1.3760000000000001E-3</c:v>
                </c:pt>
                <c:pt idx="124">
                  <c:v>-6.8800000000000003E-4</c:v>
                </c:pt>
                <c:pt idx="125">
                  <c:v>0</c:v>
                </c:pt>
                <c:pt idx="126">
                  <c:v>6.8800000000000003E-4</c:v>
                </c:pt>
                <c:pt idx="127">
                  <c:v>1.3760000000000001E-3</c:v>
                </c:pt>
                <c:pt idx="128">
                  <c:v>2.0640000000000003E-3</c:v>
                </c:pt>
                <c:pt idx="129">
                  <c:v>2.7520000000000001E-3</c:v>
                </c:pt>
                <c:pt idx="130">
                  <c:v>3.4400000000000003E-3</c:v>
                </c:pt>
                <c:pt idx="131">
                  <c:v>4.1280000000000067E-3</c:v>
                </c:pt>
                <c:pt idx="132">
                  <c:v>4.8160000000000069E-3</c:v>
                </c:pt>
                <c:pt idx="133">
                  <c:v>5.504000000000008E-3</c:v>
                </c:pt>
                <c:pt idx="134">
                  <c:v>6.1920000000000074E-3</c:v>
                </c:pt>
                <c:pt idx="135">
                  <c:v>6.8800000000000007E-3</c:v>
                </c:pt>
                <c:pt idx="136">
                  <c:v>7.5680000000000001E-3</c:v>
                </c:pt>
                <c:pt idx="137">
                  <c:v>8.2560000000000012E-3</c:v>
                </c:pt>
                <c:pt idx="138">
                  <c:v>8.9440000000000006E-3</c:v>
                </c:pt>
                <c:pt idx="139">
                  <c:v>9.6320000000000017E-3</c:v>
                </c:pt>
                <c:pt idx="140">
                  <c:v>1.0320000000000001E-2</c:v>
                </c:pt>
                <c:pt idx="141">
                  <c:v>1.1008E-2</c:v>
                </c:pt>
                <c:pt idx="142">
                  <c:v>1.1696000000000002E-2</c:v>
                </c:pt>
                <c:pt idx="143">
                  <c:v>1.2384000000000001E-2</c:v>
                </c:pt>
                <c:pt idx="144">
                  <c:v>1.3072E-2</c:v>
                </c:pt>
                <c:pt idx="145">
                  <c:v>1.3760000000000001E-2</c:v>
                </c:pt>
                <c:pt idx="146">
                  <c:v>1.4448000000000003E-2</c:v>
                </c:pt>
                <c:pt idx="147">
                  <c:v>1.5136E-2</c:v>
                </c:pt>
                <c:pt idx="148">
                  <c:v>1.5824000000000001E-2</c:v>
                </c:pt>
                <c:pt idx="149">
                  <c:v>1.6512000000000002E-2</c:v>
                </c:pt>
                <c:pt idx="150">
                  <c:v>1.7200000000000003E-2</c:v>
                </c:pt>
                <c:pt idx="151">
                  <c:v>1.7888000000000001E-2</c:v>
                </c:pt>
                <c:pt idx="152">
                  <c:v>1.8576000000000002E-2</c:v>
                </c:pt>
                <c:pt idx="153">
                  <c:v>1.9264000000000003E-2</c:v>
                </c:pt>
                <c:pt idx="154">
                  <c:v>1.9952000000000001E-2</c:v>
                </c:pt>
                <c:pt idx="155">
                  <c:v>2.0640000000000002E-2</c:v>
                </c:pt>
                <c:pt idx="156">
                  <c:v>2.1328000000000003E-2</c:v>
                </c:pt>
                <c:pt idx="157">
                  <c:v>2.2016000000000001E-2</c:v>
                </c:pt>
                <c:pt idx="158">
                  <c:v>2.2704000000000002E-2</c:v>
                </c:pt>
                <c:pt idx="159">
                  <c:v>2.3392000000000003E-2</c:v>
                </c:pt>
                <c:pt idx="160">
                  <c:v>2.4080000000000004E-2</c:v>
                </c:pt>
                <c:pt idx="161">
                  <c:v>2.4768000000000002E-2</c:v>
                </c:pt>
                <c:pt idx="162">
                  <c:v>2.5455999999999999E-2</c:v>
                </c:pt>
                <c:pt idx="163">
                  <c:v>2.6144000000000001E-2</c:v>
                </c:pt>
                <c:pt idx="164">
                  <c:v>2.6832000000000002E-2</c:v>
                </c:pt>
                <c:pt idx="165">
                  <c:v>2.7520000000000003E-2</c:v>
                </c:pt>
                <c:pt idx="166">
                  <c:v>2.8208000000000004E-2</c:v>
                </c:pt>
                <c:pt idx="167">
                  <c:v>2.8896000000000005E-2</c:v>
                </c:pt>
                <c:pt idx="168">
                  <c:v>2.9583999999999999E-2</c:v>
                </c:pt>
                <c:pt idx="169">
                  <c:v>3.0272E-2</c:v>
                </c:pt>
                <c:pt idx="170">
                  <c:v>3.0960000000000001E-2</c:v>
                </c:pt>
                <c:pt idx="171">
                  <c:v>3.1648000000000003E-2</c:v>
                </c:pt>
                <c:pt idx="172">
                  <c:v>3.2336000000000004E-2</c:v>
                </c:pt>
                <c:pt idx="173">
                  <c:v>3.3024000000000005E-2</c:v>
                </c:pt>
                <c:pt idx="174">
                  <c:v>3.3712000000000006E-2</c:v>
                </c:pt>
                <c:pt idx="175">
                  <c:v>3.4400000000000007E-2</c:v>
                </c:pt>
                <c:pt idx="176">
                  <c:v>3.5088000000000001E-2</c:v>
                </c:pt>
                <c:pt idx="177">
                  <c:v>3.5776000000000002E-2</c:v>
                </c:pt>
                <c:pt idx="178">
                  <c:v>3.6464000000000003E-2</c:v>
                </c:pt>
                <c:pt idx="179">
                  <c:v>3.7152000000000004E-2</c:v>
                </c:pt>
                <c:pt idx="180">
                  <c:v>3.7840000000000006E-2</c:v>
                </c:pt>
                <c:pt idx="181">
                  <c:v>3.8528000000000007E-2</c:v>
                </c:pt>
                <c:pt idx="182">
                  <c:v>3.9216000000000008E-2</c:v>
                </c:pt>
                <c:pt idx="183">
                  <c:v>3.9904000000000002E-2</c:v>
                </c:pt>
                <c:pt idx="184">
                  <c:v>4.0592000000000003E-2</c:v>
                </c:pt>
                <c:pt idx="185">
                  <c:v>4.1280000000000004E-2</c:v>
                </c:pt>
                <c:pt idx="186">
                  <c:v>4.1968000000000005E-2</c:v>
                </c:pt>
                <c:pt idx="187">
                  <c:v>4.2656000000000006E-2</c:v>
                </c:pt>
                <c:pt idx="188">
                  <c:v>4.3344000000000001E-2</c:v>
                </c:pt>
                <c:pt idx="189">
                  <c:v>4.4032000000000002E-2</c:v>
                </c:pt>
                <c:pt idx="190">
                  <c:v>4.4720000000000003E-2</c:v>
                </c:pt>
                <c:pt idx="191">
                  <c:v>4.5408000000000004E-2</c:v>
                </c:pt>
                <c:pt idx="192">
                  <c:v>4.6096000000000005E-2</c:v>
                </c:pt>
                <c:pt idx="193">
                  <c:v>4.6784000000000006E-2</c:v>
                </c:pt>
                <c:pt idx="194">
                  <c:v>4.7472000000000007E-2</c:v>
                </c:pt>
                <c:pt idx="195">
                  <c:v>4.8160000000000008E-2</c:v>
                </c:pt>
                <c:pt idx="196">
                  <c:v>4.8848000000000003E-2</c:v>
                </c:pt>
                <c:pt idx="197">
                  <c:v>4.9536000000000004E-2</c:v>
                </c:pt>
                <c:pt idx="198">
                  <c:v>5.0223999999999998E-2</c:v>
                </c:pt>
                <c:pt idx="199">
                  <c:v>5.0911999999999999E-2</c:v>
                </c:pt>
                <c:pt idx="200">
                  <c:v>5.16E-2</c:v>
                </c:pt>
                <c:pt idx="201">
                  <c:v>5.2288000000000001E-2</c:v>
                </c:pt>
                <c:pt idx="202">
                  <c:v>5.2976000000000002E-2</c:v>
                </c:pt>
                <c:pt idx="203">
                  <c:v>5.3664000000000003E-2</c:v>
                </c:pt>
                <c:pt idx="204">
                  <c:v>5.4352000000000004E-2</c:v>
                </c:pt>
                <c:pt idx="205">
                  <c:v>5.5040000000000006E-2</c:v>
                </c:pt>
                <c:pt idx="206">
                  <c:v>5.5728000000000007E-2</c:v>
                </c:pt>
                <c:pt idx="207">
                  <c:v>5.6416000000000008E-2</c:v>
                </c:pt>
                <c:pt idx="208">
                  <c:v>5.7104000000000009E-2</c:v>
                </c:pt>
                <c:pt idx="209">
                  <c:v>5.779200000000001E-2</c:v>
                </c:pt>
                <c:pt idx="210">
                  <c:v>5.8480000000000011E-2</c:v>
                </c:pt>
                <c:pt idx="211">
                  <c:v>5.9167999999999998E-2</c:v>
                </c:pt>
                <c:pt idx="212">
                  <c:v>5.9855999999999999E-2</c:v>
                </c:pt>
                <c:pt idx="213">
                  <c:v>6.0544000000000001E-2</c:v>
                </c:pt>
                <c:pt idx="214">
                  <c:v>6.1232000000000002E-2</c:v>
                </c:pt>
                <c:pt idx="215">
                  <c:v>6.1920000000000003E-2</c:v>
                </c:pt>
                <c:pt idx="216">
                  <c:v>6.2607999999999997E-2</c:v>
                </c:pt>
                <c:pt idx="217">
                  <c:v>6.3296000000000005E-2</c:v>
                </c:pt>
                <c:pt idx="218">
                  <c:v>6.3983999999999999E-2</c:v>
                </c:pt>
                <c:pt idx="219">
                  <c:v>6.4672000000000007E-2</c:v>
                </c:pt>
                <c:pt idx="220">
                  <c:v>6.5360000000000001E-2</c:v>
                </c:pt>
                <c:pt idx="221">
                  <c:v>6.6048000000000009E-2</c:v>
                </c:pt>
                <c:pt idx="222">
                  <c:v>6.6736000000000004E-2</c:v>
                </c:pt>
                <c:pt idx="223">
                  <c:v>6.7424000000000012E-2</c:v>
                </c:pt>
                <c:pt idx="224">
                  <c:v>6.8112000000000006E-2</c:v>
                </c:pt>
                <c:pt idx="225">
                  <c:v>6.8800000000000014E-2</c:v>
                </c:pt>
                <c:pt idx="226">
                  <c:v>6.9488000000000008E-2</c:v>
                </c:pt>
                <c:pt idx="227">
                  <c:v>7.0176000000000002E-2</c:v>
                </c:pt>
                <c:pt idx="228">
                  <c:v>7.0863999999999996E-2</c:v>
                </c:pt>
                <c:pt idx="229">
                  <c:v>7.1552000000000004E-2</c:v>
                </c:pt>
                <c:pt idx="230">
                  <c:v>7.2239999999999999E-2</c:v>
                </c:pt>
                <c:pt idx="231">
                  <c:v>7.2928000000000007E-2</c:v>
                </c:pt>
                <c:pt idx="232">
                  <c:v>7.3616000000000001E-2</c:v>
                </c:pt>
                <c:pt idx="233">
                  <c:v>7.4304000000000009E-2</c:v>
                </c:pt>
                <c:pt idx="234">
                  <c:v>7.4992000000000003E-2</c:v>
                </c:pt>
                <c:pt idx="235">
                  <c:v>7.5680000000000011E-2</c:v>
                </c:pt>
                <c:pt idx="236">
                  <c:v>7.6368000000000005E-2</c:v>
                </c:pt>
                <c:pt idx="237">
                  <c:v>7.7056000000000013E-2</c:v>
                </c:pt>
                <c:pt idx="238">
                  <c:v>7.7744000000000008E-2</c:v>
                </c:pt>
                <c:pt idx="239">
                  <c:v>7.8432000000000016E-2</c:v>
                </c:pt>
                <c:pt idx="240">
                  <c:v>7.912000000000001E-2</c:v>
                </c:pt>
                <c:pt idx="241">
                  <c:v>7.9808000000000004E-2</c:v>
                </c:pt>
                <c:pt idx="242">
                  <c:v>8.0496000000000012E-2</c:v>
                </c:pt>
                <c:pt idx="243">
                  <c:v>8.1184000000000006E-2</c:v>
                </c:pt>
                <c:pt idx="244">
                  <c:v>8.1872E-2</c:v>
                </c:pt>
                <c:pt idx="245">
                  <c:v>8.2560000000000008E-2</c:v>
                </c:pt>
                <c:pt idx="246">
                  <c:v>8.3248000000000003E-2</c:v>
                </c:pt>
                <c:pt idx="247">
                  <c:v>8.3936000000000011E-2</c:v>
                </c:pt>
                <c:pt idx="248">
                  <c:v>8.4624000000000005E-2</c:v>
                </c:pt>
                <c:pt idx="249">
                  <c:v>8.5312000000000013E-2</c:v>
                </c:pt>
                <c:pt idx="250">
                  <c:v>8.6000000000000007E-2</c:v>
                </c:pt>
              </c:numCache>
            </c:numRef>
          </c:cat>
          <c:val>
            <c:numRef>
              <c:f>'P.2 Beam Dimensions'!$CV$27:$CV$277</c:f>
              <c:numCache>
                <c:formatCode>0.000000000</c:formatCode>
                <c:ptCount val="251"/>
                <c:pt idx="0">
                  <c:v>0</c:v>
                </c:pt>
                <c:pt idx="1">
                  <c:v>-4.8173699023893242E-2</c:v>
                </c:pt>
                <c:pt idx="2">
                  <c:v>-9.5596797791232535E-2</c:v>
                </c:pt>
                <c:pt idx="3">
                  <c:v>-0.14226929630201593</c:v>
                </c:pt>
                <c:pt idx="4">
                  <c:v>-0.18819119455624539</c:v>
                </c:pt>
                <c:pt idx="5">
                  <c:v>-0.23336249255391897</c:v>
                </c:pt>
                <c:pt idx="6">
                  <c:v>-0.27778319029503856</c:v>
                </c:pt>
                <c:pt idx="7">
                  <c:v>-0.32145328777960236</c:v>
                </c:pt>
                <c:pt idx="8">
                  <c:v>-0.36437278500761128</c:v>
                </c:pt>
                <c:pt idx="9">
                  <c:v>-5.9635860199633726</c:v>
                </c:pt>
                <c:pt idx="10">
                  <c:v>-6.0069331847794176</c:v>
                </c:pt>
                <c:pt idx="11">
                  <c:v>-6.0499050494671867</c:v>
                </c:pt>
                <c:pt idx="12">
                  <c:v>-6.0925016140266779</c:v>
                </c:pt>
                <c:pt idx="13">
                  <c:v>-6.1347228784578913</c:v>
                </c:pt>
                <c:pt idx="14">
                  <c:v>-6.1765688427608287</c:v>
                </c:pt>
                <c:pt idx="15">
                  <c:v>-6.2180395069354875</c:v>
                </c:pt>
                <c:pt idx="16">
                  <c:v>-6.2591348709818693</c:v>
                </c:pt>
                <c:pt idx="17">
                  <c:v>-6.2998549348999733</c:v>
                </c:pt>
                <c:pt idx="18">
                  <c:v>-6.3401996986898004</c:v>
                </c:pt>
                <c:pt idx="19">
                  <c:v>-6.3801691623513497</c:v>
                </c:pt>
                <c:pt idx="20">
                  <c:v>-6.4197633258846212</c:v>
                </c:pt>
                <c:pt idx="21">
                  <c:v>-6.4589821892896158</c:v>
                </c:pt>
                <c:pt idx="22">
                  <c:v>-6.4978257525663325</c:v>
                </c:pt>
                <c:pt idx="23">
                  <c:v>-6.5362940157147733</c:v>
                </c:pt>
                <c:pt idx="24">
                  <c:v>-6.5743869787349336</c:v>
                </c:pt>
                <c:pt idx="25">
                  <c:v>-6.6121046416268179</c:v>
                </c:pt>
                <c:pt idx="26">
                  <c:v>-6.6494470043904261</c:v>
                </c:pt>
                <c:pt idx="27">
                  <c:v>-6.6864140670257548</c:v>
                </c:pt>
                <c:pt idx="28">
                  <c:v>-6.7230058295328066</c:v>
                </c:pt>
                <c:pt idx="29">
                  <c:v>-6.7592222919115823</c:v>
                </c:pt>
                <c:pt idx="30">
                  <c:v>-6.7950634541620794</c:v>
                </c:pt>
                <c:pt idx="31">
                  <c:v>-6.8305293162842986</c:v>
                </c:pt>
                <c:pt idx="32">
                  <c:v>-6.8656198782782409</c:v>
                </c:pt>
                <c:pt idx="33">
                  <c:v>-6.9003351401439055</c:v>
                </c:pt>
                <c:pt idx="34">
                  <c:v>-6.934675101881294</c:v>
                </c:pt>
                <c:pt idx="35">
                  <c:v>-6.9686397634904029</c:v>
                </c:pt>
                <c:pt idx="36">
                  <c:v>-7.0022291249712358</c:v>
                </c:pt>
                <c:pt idx="37">
                  <c:v>-7.035443186323791</c:v>
                </c:pt>
                <c:pt idx="38">
                  <c:v>-7.0682819475480683</c:v>
                </c:pt>
                <c:pt idx="39">
                  <c:v>-7.1007454086440678</c:v>
                </c:pt>
                <c:pt idx="40">
                  <c:v>-7.1328335696117904</c:v>
                </c:pt>
                <c:pt idx="41">
                  <c:v>-7.1645464304512361</c:v>
                </c:pt>
                <c:pt idx="42">
                  <c:v>-7.1958839911624031</c:v>
                </c:pt>
                <c:pt idx="43">
                  <c:v>-7.2268462517452949</c:v>
                </c:pt>
                <c:pt idx="44">
                  <c:v>-7.2574332121999072</c:v>
                </c:pt>
                <c:pt idx="45">
                  <c:v>-7.2876448725262417</c:v>
                </c:pt>
                <c:pt idx="46">
                  <c:v>-7.3174812327242993</c:v>
                </c:pt>
                <c:pt idx="47">
                  <c:v>-7.3469422927940808</c:v>
                </c:pt>
                <c:pt idx="48">
                  <c:v>-7.3760280527355837</c:v>
                </c:pt>
                <c:pt idx="49">
                  <c:v>-7.4047385125488088</c:v>
                </c:pt>
                <c:pt idx="50">
                  <c:v>-7.4330736722337578</c:v>
                </c:pt>
                <c:pt idx="51">
                  <c:v>-7.4610335317904282</c:v>
                </c:pt>
                <c:pt idx="52">
                  <c:v>-7.4886180912188207</c:v>
                </c:pt>
                <c:pt idx="53">
                  <c:v>-7.5158273505189364</c:v>
                </c:pt>
                <c:pt idx="54">
                  <c:v>-7.5426613096907751</c:v>
                </c:pt>
                <c:pt idx="55">
                  <c:v>-7.5691199687343351</c:v>
                </c:pt>
                <c:pt idx="56">
                  <c:v>-7.5952033276496183</c:v>
                </c:pt>
                <c:pt idx="57">
                  <c:v>-7.6209113864366271</c:v>
                </c:pt>
                <c:pt idx="58">
                  <c:v>-7.6462441450953547</c:v>
                </c:pt>
                <c:pt idx="59">
                  <c:v>-7.6712016036258062</c:v>
                </c:pt>
                <c:pt idx="60">
                  <c:v>-7.6957837620279799</c:v>
                </c:pt>
                <c:pt idx="61">
                  <c:v>-7.7199906203018749</c:v>
                </c:pt>
                <c:pt idx="62">
                  <c:v>-7.7438221784474939</c:v>
                </c:pt>
                <c:pt idx="63">
                  <c:v>-7.767278436464836</c:v>
                </c:pt>
                <c:pt idx="64">
                  <c:v>-7.7903593943538993</c:v>
                </c:pt>
                <c:pt idx="65">
                  <c:v>-7.8130650521146841</c:v>
                </c:pt>
                <c:pt idx="66">
                  <c:v>-7.8353954097471945</c:v>
                </c:pt>
                <c:pt idx="67">
                  <c:v>-7.8573504672514245</c:v>
                </c:pt>
                <c:pt idx="68">
                  <c:v>-7.8789302246273785</c:v>
                </c:pt>
                <c:pt idx="69">
                  <c:v>-7.9001346818750555</c:v>
                </c:pt>
                <c:pt idx="70">
                  <c:v>-7.9209638389944539</c:v>
                </c:pt>
                <c:pt idx="71">
                  <c:v>-7.9414176959855753</c:v>
                </c:pt>
                <c:pt idx="72">
                  <c:v>-7.9614962528484181</c:v>
                </c:pt>
                <c:pt idx="73">
                  <c:v>-7.9811995095829849</c:v>
                </c:pt>
                <c:pt idx="74">
                  <c:v>-8.0005274661892756</c:v>
                </c:pt>
                <c:pt idx="75">
                  <c:v>-8.0194801226672858</c:v>
                </c:pt>
                <c:pt idx="76">
                  <c:v>-8.0380574790170201</c:v>
                </c:pt>
                <c:pt idx="77">
                  <c:v>-8.0562595352384783</c:v>
                </c:pt>
                <c:pt idx="78">
                  <c:v>-8.0740862913316551</c:v>
                </c:pt>
                <c:pt idx="79">
                  <c:v>-8.0915377472965577</c:v>
                </c:pt>
                <c:pt idx="80">
                  <c:v>-8.1086139031331825</c:v>
                </c:pt>
                <c:pt idx="81">
                  <c:v>-8.1253147588415278</c:v>
                </c:pt>
                <c:pt idx="82">
                  <c:v>-8.1416403144215987</c:v>
                </c:pt>
                <c:pt idx="83">
                  <c:v>-8.1575905698733902</c:v>
                </c:pt>
                <c:pt idx="84">
                  <c:v>-8.1731655251969055</c:v>
                </c:pt>
                <c:pt idx="85">
                  <c:v>-8.1883651803921413</c:v>
                </c:pt>
                <c:pt idx="86">
                  <c:v>-8.2031895354591011</c:v>
                </c:pt>
                <c:pt idx="87">
                  <c:v>-8.2176385903977849</c:v>
                </c:pt>
                <c:pt idx="88">
                  <c:v>-8.2317123452081891</c:v>
                </c:pt>
                <c:pt idx="89">
                  <c:v>-8.2454107998903137</c:v>
                </c:pt>
                <c:pt idx="90">
                  <c:v>-8.2587339544441658</c:v>
                </c:pt>
                <c:pt idx="91">
                  <c:v>-8.2716818088697366</c:v>
                </c:pt>
                <c:pt idx="92">
                  <c:v>-8.2842543631670313</c:v>
                </c:pt>
                <c:pt idx="93">
                  <c:v>-8.2964516173360483</c:v>
                </c:pt>
                <c:pt idx="94">
                  <c:v>-8.308273571376791</c:v>
                </c:pt>
                <c:pt idx="95">
                  <c:v>-8.3197202252892524</c:v>
                </c:pt>
                <c:pt idx="96">
                  <c:v>-8.3307915790734359</c:v>
                </c:pt>
                <c:pt idx="97">
                  <c:v>-8.3414876327293435</c:v>
                </c:pt>
                <c:pt idx="98">
                  <c:v>-8.351808386256975</c:v>
                </c:pt>
                <c:pt idx="99">
                  <c:v>-8.3617538396563269</c:v>
                </c:pt>
                <c:pt idx="100">
                  <c:v>-8.371323992927401</c:v>
                </c:pt>
                <c:pt idx="101">
                  <c:v>-8.3805188460701991</c:v>
                </c:pt>
                <c:pt idx="102">
                  <c:v>-8.3893383990847195</c:v>
                </c:pt>
                <c:pt idx="103">
                  <c:v>-8.397782651970962</c:v>
                </c:pt>
                <c:pt idx="104">
                  <c:v>-8.4058516047289267</c:v>
                </c:pt>
                <c:pt idx="105">
                  <c:v>-8.4135452573586136</c:v>
                </c:pt>
                <c:pt idx="106">
                  <c:v>-8.4208636098600245</c:v>
                </c:pt>
                <c:pt idx="107">
                  <c:v>-8.4278066622331593</c:v>
                </c:pt>
                <c:pt idx="108">
                  <c:v>-8.4343744144780128</c:v>
                </c:pt>
                <c:pt idx="109">
                  <c:v>-8.4405668665945921</c:v>
                </c:pt>
                <c:pt idx="110">
                  <c:v>-8.4463840185828918</c:v>
                </c:pt>
                <c:pt idx="111">
                  <c:v>-8.4518258704429154</c:v>
                </c:pt>
                <c:pt idx="112">
                  <c:v>-8.4568924221746631</c:v>
                </c:pt>
                <c:pt idx="113">
                  <c:v>-8.4615836737781294</c:v>
                </c:pt>
                <c:pt idx="114">
                  <c:v>-8.4658996252533214</c:v>
                </c:pt>
                <c:pt idx="115">
                  <c:v>-8.4698402766002321</c:v>
                </c:pt>
                <c:pt idx="116">
                  <c:v>-8.4734056278188703</c:v>
                </c:pt>
                <c:pt idx="117">
                  <c:v>-8.4765956789092289</c:v>
                </c:pt>
                <c:pt idx="118">
                  <c:v>-8.4794104298713098</c:v>
                </c:pt>
                <c:pt idx="119">
                  <c:v>-8.481849880705111</c:v>
                </c:pt>
                <c:pt idx="120">
                  <c:v>-8.4839140314106363</c:v>
                </c:pt>
                <c:pt idx="121">
                  <c:v>-8.4856028819878855</c:v>
                </c:pt>
                <c:pt idx="122">
                  <c:v>-8.4869164324368569</c:v>
                </c:pt>
                <c:pt idx="123">
                  <c:v>-8.4878546827575523</c:v>
                </c:pt>
                <c:pt idx="124">
                  <c:v>-8.4884176329499681</c:v>
                </c:pt>
                <c:pt idx="125">
                  <c:v>-8.4886052830141061</c:v>
                </c:pt>
                <c:pt idx="126">
                  <c:v>-8.4884176329499681</c:v>
                </c:pt>
                <c:pt idx="127">
                  <c:v>-8.4878546827575523</c:v>
                </c:pt>
                <c:pt idx="128">
                  <c:v>-8.4869164324368569</c:v>
                </c:pt>
                <c:pt idx="129">
                  <c:v>-8.4856028819878855</c:v>
                </c:pt>
                <c:pt idx="130">
                  <c:v>-8.4839140314106363</c:v>
                </c:pt>
                <c:pt idx="131">
                  <c:v>-8.481849880705111</c:v>
                </c:pt>
                <c:pt idx="132">
                  <c:v>-8.4794104298713098</c:v>
                </c:pt>
                <c:pt idx="133">
                  <c:v>-8.4765956789092289</c:v>
                </c:pt>
                <c:pt idx="134">
                  <c:v>-8.4734056278188703</c:v>
                </c:pt>
                <c:pt idx="135">
                  <c:v>-8.4698402766002321</c:v>
                </c:pt>
                <c:pt idx="136">
                  <c:v>-8.4658996252533214</c:v>
                </c:pt>
                <c:pt idx="137">
                  <c:v>-8.4615836737781294</c:v>
                </c:pt>
                <c:pt idx="138">
                  <c:v>-8.4568924221746631</c:v>
                </c:pt>
                <c:pt idx="139">
                  <c:v>-8.4518258704429154</c:v>
                </c:pt>
                <c:pt idx="140">
                  <c:v>-8.4463840185828918</c:v>
                </c:pt>
                <c:pt idx="141">
                  <c:v>-8.4405668665945921</c:v>
                </c:pt>
                <c:pt idx="142">
                  <c:v>-8.4343744144780128</c:v>
                </c:pt>
                <c:pt idx="143">
                  <c:v>-8.4278066622331593</c:v>
                </c:pt>
                <c:pt idx="144">
                  <c:v>-8.4208636098600245</c:v>
                </c:pt>
                <c:pt idx="145">
                  <c:v>-8.4135452573586136</c:v>
                </c:pt>
                <c:pt idx="146">
                  <c:v>-8.4058516047289267</c:v>
                </c:pt>
                <c:pt idx="147">
                  <c:v>-8.397782651970962</c:v>
                </c:pt>
                <c:pt idx="148">
                  <c:v>-8.3893383990847195</c:v>
                </c:pt>
                <c:pt idx="149">
                  <c:v>-8.3805188460701991</c:v>
                </c:pt>
                <c:pt idx="150">
                  <c:v>-8.371323992927401</c:v>
                </c:pt>
                <c:pt idx="151">
                  <c:v>-8.3617538396563251</c:v>
                </c:pt>
                <c:pt idx="152">
                  <c:v>-8.351808386256975</c:v>
                </c:pt>
                <c:pt idx="153">
                  <c:v>-8.3414876327293417</c:v>
                </c:pt>
                <c:pt idx="154">
                  <c:v>-8.3307915790734359</c:v>
                </c:pt>
                <c:pt idx="155">
                  <c:v>-8.3197202252892524</c:v>
                </c:pt>
                <c:pt idx="156">
                  <c:v>-8.3082735713767892</c:v>
                </c:pt>
                <c:pt idx="157">
                  <c:v>-8.2964516173360483</c:v>
                </c:pt>
                <c:pt idx="158">
                  <c:v>-8.2842543631670296</c:v>
                </c:pt>
                <c:pt idx="159">
                  <c:v>-8.2716818088697348</c:v>
                </c:pt>
                <c:pt idx="160">
                  <c:v>-8.258733954444164</c:v>
                </c:pt>
                <c:pt idx="161">
                  <c:v>-8.2454107998903137</c:v>
                </c:pt>
                <c:pt idx="162">
                  <c:v>-8.2317123452081873</c:v>
                </c:pt>
                <c:pt idx="163">
                  <c:v>-8.2176385903977831</c:v>
                </c:pt>
                <c:pt idx="164">
                  <c:v>-8.2031895354591011</c:v>
                </c:pt>
                <c:pt idx="165">
                  <c:v>-8.1883651803921396</c:v>
                </c:pt>
                <c:pt idx="166">
                  <c:v>-8.1731655251969038</c:v>
                </c:pt>
                <c:pt idx="167">
                  <c:v>-8.1575905698733884</c:v>
                </c:pt>
                <c:pt idx="168">
                  <c:v>-8.1416403144215952</c:v>
                </c:pt>
                <c:pt idx="169">
                  <c:v>-8.125314758841526</c:v>
                </c:pt>
                <c:pt idx="170">
                  <c:v>-8.1086139031331808</c:v>
                </c:pt>
                <c:pt idx="171">
                  <c:v>-8.0915377472965559</c:v>
                </c:pt>
                <c:pt idx="172">
                  <c:v>-8.0740862913316533</c:v>
                </c:pt>
                <c:pt idx="173">
                  <c:v>-8.0562595352384765</c:v>
                </c:pt>
                <c:pt idx="174">
                  <c:v>-8.0380574790170183</c:v>
                </c:pt>
                <c:pt idx="175">
                  <c:v>-8.019480122667284</c:v>
                </c:pt>
                <c:pt idx="176">
                  <c:v>-8.0005274661892738</c:v>
                </c:pt>
                <c:pt idx="177">
                  <c:v>-7.9811995095829831</c:v>
                </c:pt>
                <c:pt idx="178">
                  <c:v>-7.9614962528484163</c:v>
                </c:pt>
                <c:pt idx="179">
                  <c:v>-7.9414176959855727</c:v>
                </c:pt>
                <c:pt idx="180">
                  <c:v>-7.9209638389944512</c:v>
                </c:pt>
                <c:pt idx="181">
                  <c:v>-7.9001346818750529</c:v>
                </c:pt>
                <c:pt idx="182">
                  <c:v>-7.8789302246273767</c:v>
                </c:pt>
                <c:pt idx="183">
                  <c:v>-7.8573504672514218</c:v>
                </c:pt>
                <c:pt idx="184">
                  <c:v>-7.8353954097471918</c:v>
                </c:pt>
                <c:pt idx="185">
                  <c:v>-7.8130650521146823</c:v>
                </c:pt>
                <c:pt idx="186">
                  <c:v>-7.7903593943538967</c:v>
                </c:pt>
                <c:pt idx="187">
                  <c:v>-7.7672784364648333</c:v>
                </c:pt>
                <c:pt idx="188">
                  <c:v>-7.7438221784474921</c:v>
                </c:pt>
                <c:pt idx="189">
                  <c:v>-7.7199906203018731</c:v>
                </c:pt>
                <c:pt idx="190">
                  <c:v>-7.6957837620279772</c:v>
                </c:pt>
                <c:pt idx="191">
                  <c:v>-7.6712016036258044</c:v>
                </c:pt>
                <c:pt idx="192">
                  <c:v>-7.6462441450953529</c:v>
                </c:pt>
                <c:pt idx="193">
                  <c:v>-7.6209113864366245</c:v>
                </c:pt>
                <c:pt idx="194">
                  <c:v>-7.5952033276496183</c:v>
                </c:pt>
                <c:pt idx="195">
                  <c:v>-7.5691199687343351</c:v>
                </c:pt>
                <c:pt idx="196">
                  <c:v>-7.5426613096907751</c:v>
                </c:pt>
                <c:pt idx="197">
                  <c:v>-7.5158273505189364</c:v>
                </c:pt>
                <c:pt idx="198">
                  <c:v>-7.4886180912188207</c:v>
                </c:pt>
                <c:pt idx="199">
                  <c:v>-7.4610335317904282</c:v>
                </c:pt>
                <c:pt idx="200">
                  <c:v>-7.4330736722337578</c:v>
                </c:pt>
                <c:pt idx="201">
                  <c:v>-7.4047385125488088</c:v>
                </c:pt>
                <c:pt idx="202">
                  <c:v>-7.3760280527355837</c:v>
                </c:pt>
                <c:pt idx="203">
                  <c:v>-7.3469422927940808</c:v>
                </c:pt>
                <c:pt idx="204">
                  <c:v>-7.3174812327242993</c:v>
                </c:pt>
                <c:pt idx="205">
                  <c:v>-7.2876448725262417</c:v>
                </c:pt>
                <c:pt idx="206">
                  <c:v>-7.2574332121999072</c:v>
                </c:pt>
                <c:pt idx="207">
                  <c:v>-7.2268462517452949</c:v>
                </c:pt>
                <c:pt idx="208">
                  <c:v>-7.1958839911624031</c:v>
                </c:pt>
                <c:pt idx="209">
                  <c:v>-7.1645464304512361</c:v>
                </c:pt>
                <c:pt idx="210">
                  <c:v>-7.1328335696117904</c:v>
                </c:pt>
                <c:pt idx="211">
                  <c:v>-7.1007454086440678</c:v>
                </c:pt>
                <c:pt idx="212">
                  <c:v>-7.0682819475480683</c:v>
                </c:pt>
                <c:pt idx="213">
                  <c:v>-7.035443186323791</c:v>
                </c:pt>
                <c:pt idx="214">
                  <c:v>-7.0022291249712358</c:v>
                </c:pt>
                <c:pt idx="215">
                  <c:v>-6.9686397634904029</c:v>
                </c:pt>
                <c:pt idx="216">
                  <c:v>-6.934675101881294</c:v>
                </c:pt>
                <c:pt idx="217">
                  <c:v>-6.9003351401439055</c:v>
                </c:pt>
                <c:pt idx="218">
                  <c:v>-6.8656198782782409</c:v>
                </c:pt>
                <c:pt idx="219">
                  <c:v>-6.8305293162842986</c:v>
                </c:pt>
                <c:pt idx="220">
                  <c:v>-6.7950634541620794</c:v>
                </c:pt>
                <c:pt idx="221">
                  <c:v>-6.7592222919115823</c:v>
                </c:pt>
                <c:pt idx="222">
                  <c:v>-6.7230058295328066</c:v>
                </c:pt>
                <c:pt idx="223">
                  <c:v>-6.6864140670257548</c:v>
                </c:pt>
                <c:pt idx="224">
                  <c:v>-6.6494470043904261</c:v>
                </c:pt>
                <c:pt idx="225">
                  <c:v>-6.6121046416268179</c:v>
                </c:pt>
                <c:pt idx="226">
                  <c:v>-6.5743869787349336</c:v>
                </c:pt>
                <c:pt idx="227">
                  <c:v>-6.5362940157147733</c:v>
                </c:pt>
                <c:pt idx="228">
                  <c:v>-6.4978257525663325</c:v>
                </c:pt>
                <c:pt idx="229">
                  <c:v>-6.4589821892896158</c:v>
                </c:pt>
                <c:pt idx="230">
                  <c:v>-6.4197633258846212</c:v>
                </c:pt>
                <c:pt idx="231">
                  <c:v>-6.3801691623513497</c:v>
                </c:pt>
                <c:pt idx="232">
                  <c:v>-6.3401996986898004</c:v>
                </c:pt>
                <c:pt idx="233">
                  <c:v>-6.2998549348999733</c:v>
                </c:pt>
                <c:pt idx="234">
                  <c:v>-6.2591348709818693</c:v>
                </c:pt>
                <c:pt idx="235">
                  <c:v>-6.2180395069354875</c:v>
                </c:pt>
                <c:pt idx="236">
                  <c:v>-6.1765688427608287</c:v>
                </c:pt>
                <c:pt idx="237">
                  <c:v>-6.1347228784578913</c:v>
                </c:pt>
                <c:pt idx="238">
                  <c:v>-6.0925016140266779</c:v>
                </c:pt>
                <c:pt idx="239">
                  <c:v>-6.0499050494671867</c:v>
                </c:pt>
                <c:pt idx="240">
                  <c:v>-6.0069331847794176</c:v>
                </c:pt>
                <c:pt idx="241">
                  <c:v>-5.9635860199633726</c:v>
                </c:pt>
                <c:pt idx="242">
                  <c:v>-0.36437278500761128</c:v>
                </c:pt>
                <c:pt idx="243">
                  <c:v>-0.32145328777960236</c:v>
                </c:pt>
                <c:pt idx="244">
                  <c:v>-0.27778319029503856</c:v>
                </c:pt>
                <c:pt idx="245">
                  <c:v>-0.23336249255391897</c:v>
                </c:pt>
                <c:pt idx="246">
                  <c:v>-0.18819119455624539</c:v>
                </c:pt>
                <c:pt idx="247">
                  <c:v>-0.14226929630201593</c:v>
                </c:pt>
                <c:pt idx="248">
                  <c:v>-9.5596797791232535E-2</c:v>
                </c:pt>
                <c:pt idx="249">
                  <c:v>-4.8173699023893242E-2</c:v>
                </c:pt>
                <c:pt idx="25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6F-4992-A4B3-4B16321E9B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3099440"/>
        <c:axId val="1693100400"/>
      </c:lineChart>
      <c:catAx>
        <c:axId val="169309944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y Distance From Centroid [m]</a:t>
                </a:r>
              </a:p>
            </c:rich>
          </c:tx>
          <c:layout>
            <c:manualLayout>
              <c:xMode val="edge"/>
              <c:yMode val="edge"/>
              <c:x val="0.39257317508377959"/>
              <c:y val="0.9353611907221079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93100400"/>
        <c:crosses val="autoZero"/>
        <c:auto val="1"/>
        <c:lblAlgn val="ctr"/>
        <c:lblOffset val="100"/>
        <c:tickLblSkip val="5"/>
        <c:noMultiLvlLbl val="0"/>
      </c:catAx>
      <c:valAx>
        <c:axId val="16931004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Shear Stress [MPa]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930994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20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Lift Principal Stress Over Cross-Sectional Height</a:t>
            </a:r>
          </a:p>
        </c:rich>
      </c:tx>
      <c:layout>
        <c:manualLayout>
          <c:xMode val="edge"/>
          <c:yMode val="edge"/>
          <c:x val="0.29516550292879251"/>
          <c:y val="3.056143706133734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125154352862491"/>
          <c:y val="0.11294361083980482"/>
          <c:w val="0.85786786053743858"/>
          <c:h val="0.80497982975234106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Dimensions'!$DT$16</c:f>
              <c:strCache>
                <c:ptCount val="1"/>
                <c:pt idx="0">
                  <c:v>σ2 [MPa]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Dimensions'!$DN$17:$DN$267</c:f>
              <c:numCache>
                <c:formatCode>0.000</c:formatCode>
                <c:ptCount val="251"/>
                <c:pt idx="0">
                  <c:v>-8.6000000000000007E-2</c:v>
                </c:pt>
                <c:pt idx="1">
                  <c:v>-8.5312000000000013E-2</c:v>
                </c:pt>
                <c:pt idx="2">
                  <c:v>-8.4624000000000005E-2</c:v>
                </c:pt>
                <c:pt idx="3">
                  <c:v>-8.3936000000000011E-2</c:v>
                </c:pt>
                <c:pt idx="4">
                  <c:v>-8.3248000000000003E-2</c:v>
                </c:pt>
                <c:pt idx="5">
                  <c:v>-8.2560000000000008E-2</c:v>
                </c:pt>
                <c:pt idx="6">
                  <c:v>-8.1872E-2</c:v>
                </c:pt>
                <c:pt idx="7">
                  <c:v>-8.1184000000000006E-2</c:v>
                </c:pt>
                <c:pt idx="8">
                  <c:v>-8.0496000000000012E-2</c:v>
                </c:pt>
                <c:pt idx="9">
                  <c:v>-7.9808000000000004E-2</c:v>
                </c:pt>
                <c:pt idx="10">
                  <c:v>-7.912000000000001E-2</c:v>
                </c:pt>
                <c:pt idx="11">
                  <c:v>-7.8432000000000016E-2</c:v>
                </c:pt>
                <c:pt idx="12">
                  <c:v>-7.7744000000000008E-2</c:v>
                </c:pt>
                <c:pt idx="13">
                  <c:v>-7.7056000000000013E-2</c:v>
                </c:pt>
                <c:pt idx="14">
                  <c:v>-7.6368000000000005E-2</c:v>
                </c:pt>
                <c:pt idx="15">
                  <c:v>-7.5680000000000011E-2</c:v>
                </c:pt>
                <c:pt idx="16">
                  <c:v>-7.4992000000000003E-2</c:v>
                </c:pt>
                <c:pt idx="17">
                  <c:v>-7.4304000000000009E-2</c:v>
                </c:pt>
                <c:pt idx="18">
                  <c:v>-7.3616000000000001E-2</c:v>
                </c:pt>
                <c:pt idx="19">
                  <c:v>-7.2928000000000007E-2</c:v>
                </c:pt>
                <c:pt idx="20">
                  <c:v>-7.2239999999999999E-2</c:v>
                </c:pt>
                <c:pt idx="21">
                  <c:v>-7.1552000000000004E-2</c:v>
                </c:pt>
                <c:pt idx="22">
                  <c:v>-7.0863999999999996E-2</c:v>
                </c:pt>
                <c:pt idx="23">
                  <c:v>-7.0176000000000002E-2</c:v>
                </c:pt>
                <c:pt idx="24">
                  <c:v>-6.9488000000000008E-2</c:v>
                </c:pt>
                <c:pt idx="25">
                  <c:v>-6.8800000000000014E-2</c:v>
                </c:pt>
                <c:pt idx="26">
                  <c:v>-6.8112000000000006E-2</c:v>
                </c:pt>
                <c:pt idx="27">
                  <c:v>-6.7424000000000012E-2</c:v>
                </c:pt>
                <c:pt idx="28">
                  <c:v>-6.6736000000000004E-2</c:v>
                </c:pt>
                <c:pt idx="29">
                  <c:v>-6.6048000000000009E-2</c:v>
                </c:pt>
                <c:pt idx="30">
                  <c:v>-6.5360000000000001E-2</c:v>
                </c:pt>
                <c:pt idx="31">
                  <c:v>-6.4672000000000007E-2</c:v>
                </c:pt>
                <c:pt idx="32">
                  <c:v>-6.3983999999999999E-2</c:v>
                </c:pt>
                <c:pt idx="33">
                  <c:v>-6.3296000000000005E-2</c:v>
                </c:pt>
                <c:pt idx="34">
                  <c:v>-6.2607999999999997E-2</c:v>
                </c:pt>
                <c:pt idx="35">
                  <c:v>-6.1920000000000003E-2</c:v>
                </c:pt>
                <c:pt idx="36">
                  <c:v>-6.1232000000000002E-2</c:v>
                </c:pt>
                <c:pt idx="37">
                  <c:v>-6.0544000000000001E-2</c:v>
                </c:pt>
                <c:pt idx="38">
                  <c:v>-5.9855999999999999E-2</c:v>
                </c:pt>
                <c:pt idx="39">
                  <c:v>-5.9167999999999998E-2</c:v>
                </c:pt>
                <c:pt idx="40">
                  <c:v>-5.8480000000000011E-2</c:v>
                </c:pt>
                <c:pt idx="41">
                  <c:v>-5.779200000000001E-2</c:v>
                </c:pt>
                <c:pt idx="42">
                  <c:v>-5.7104000000000009E-2</c:v>
                </c:pt>
                <c:pt idx="43">
                  <c:v>-5.6416000000000008E-2</c:v>
                </c:pt>
                <c:pt idx="44">
                  <c:v>-5.5728000000000007E-2</c:v>
                </c:pt>
                <c:pt idx="45">
                  <c:v>-5.5040000000000006E-2</c:v>
                </c:pt>
                <c:pt idx="46">
                  <c:v>-5.4352000000000004E-2</c:v>
                </c:pt>
                <c:pt idx="47">
                  <c:v>-5.3664000000000003E-2</c:v>
                </c:pt>
                <c:pt idx="48">
                  <c:v>-5.2976000000000002E-2</c:v>
                </c:pt>
                <c:pt idx="49">
                  <c:v>-5.2288000000000001E-2</c:v>
                </c:pt>
                <c:pt idx="50">
                  <c:v>-5.16E-2</c:v>
                </c:pt>
                <c:pt idx="51">
                  <c:v>-5.0911999999999999E-2</c:v>
                </c:pt>
                <c:pt idx="52">
                  <c:v>-5.0223999999999998E-2</c:v>
                </c:pt>
                <c:pt idx="53">
                  <c:v>-4.9536000000000004E-2</c:v>
                </c:pt>
                <c:pt idx="54">
                  <c:v>-4.8848000000000003E-2</c:v>
                </c:pt>
                <c:pt idx="55">
                  <c:v>-4.8160000000000008E-2</c:v>
                </c:pt>
                <c:pt idx="56">
                  <c:v>-4.7472000000000007E-2</c:v>
                </c:pt>
                <c:pt idx="57">
                  <c:v>-4.678399999999993E-2</c:v>
                </c:pt>
                <c:pt idx="58">
                  <c:v>-4.6095999999999943E-2</c:v>
                </c:pt>
                <c:pt idx="59">
                  <c:v>-4.5407999999999941E-2</c:v>
                </c:pt>
                <c:pt idx="60">
                  <c:v>-4.471999999999994E-2</c:v>
                </c:pt>
                <c:pt idx="61">
                  <c:v>-4.4031999999999939E-2</c:v>
                </c:pt>
                <c:pt idx="62">
                  <c:v>-4.3343999999999938E-2</c:v>
                </c:pt>
                <c:pt idx="63">
                  <c:v>-4.2655999999999937E-2</c:v>
                </c:pt>
                <c:pt idx="64">
                  <c:v>-4.1967999999999936E-2</c:v>
                </c:pt>
                <c:pt idx="65">
                  <c:v>-4.1279999999999935E-2</c:v>
                </c:pt>
                <c:pt idx="66">
                  <c:v>-4.0591999999999934E-2</c:v>
                </c:pt>
                <c:pt idx="67">
                  <c:v>-3.9903999999999933E-2</c:v>
                </c:pt>
                <c:pt idx="68">
                  <c:v>-3.9215999999999931E-2</c:v>
                </c:pt>
                <c:pt idx="69">
                  <c:v>-3.852799999999993E-2</c:v>
                </c:pt>
                <c:pt idx="70">
                  <c:v>-3.7839999999999936E-2</c:v>
                </c:pt>
                <c:pt idx="71">
                  <c:v>-3.7151999999999935E-2</c:v>
                </c:pt>
                <c:pt idx="72">
                  <c:v>-3.6463999999999934E-2</c:v>
                </c:pt>
                <c:pt idx="73">
                  <c:v>-3.5775999999999933E-2</c:v>
                </c:pt>
                <c:pt idx="74">
                  <c:v>-3.5087999999999932E-2</c:v>
                </c:pt>
                <c:pt idx="75">
                  <c:v>-3.4399999999999931E-2</c:v>
                </c:pt>
                <c:pt idx="76">
                  <c:v>-3.371199999999993E-2</c:v>
                </c:pt>
                <c:pt idx="77">
                  <c:v>-3.3023999999999928E-2</c:v>
                </c:pt>
                <c:pt idx="78">
                  <c:v>-3.2335999999999934E-2</c:v>
                </c:pt>
                <c:pt idx="79">
                  <c:v>-3.1647999999999933E-2</c:v>
                </c:pt>
                <c:pt idx="80">
                  <c:v>-3.0959999999999935E-2</c:v>
                </c:pt>
                <c:pt idx="81">
                  <c:v>-3.0271999999999934E-2</c:v>
                </c:pt>
                <c:pt idx="82">
                  <c:v>-2.9583999999999933E-2</c:v>
                </c:pt>
                <c:pt idx="83">
                  <c:v>-2.8895999999999932E-2</c:v>
                </c:pt>
                <c:pt idx="84">
                  <c:v>-2.8207999999999931E-2</c:v>
                </c:pt>
                <c:pt idx="85">
                  <c:v>-2.751999999999993E-2</c:v>
                </c:pt>
                <c:pt idx="86">
                  <c:v>-2.6831999999999936E-2</c:v>
                </c:pt>
                <c:pt idx="87">
                  <c:v>-2.6143999999999935E-2</c:v>
                </c:pt>
                <c:pt idx="88">
                  <c:v>-2.5455999999999934E-2</c:v>
                </c:pt>
                <c:pt idx="89">
                  <c:v>-2.4767999999999932E-2</c:v>
                </c:pt>
                <c:pt idx="90">
                  <c:v>-2.4079999999999931E-2</c:v>
                </c:pt>
                <c:pt idx="91">
                  <c:v>-2.3391999999999934E-2</c:v>
                </c:pt>
                <c:pt idx="92">
                  <c:v>-2.2703999999999933E-2</c:v>
                </c:pt>
                <c:pt idx="93">
                  <c:v>-2.2015999999999931E-2</c:v>
                </c:pt>
                <c:pt idx="94">
                  <c:v>-2.1327999999999934E-2</c:v>
                </c:pt>
                <c:pt idx="95">
                  <c:v>-2.0639999999999933E-2</c:v>
                </c:pt>
                <c:pt idx="96">
                  <c:v>-1.9951999999999935E-2</c:v>
                </c:pt>
                <c:pt idx="97">
                  <c:v>-1.9263999999999934E-2</c:v>
                </c:pt>
                <c:pt idx="98">
                  <c:v>-1.8575999999999933E-2</c:v>
                </c:pt>
                <c:pt idx="99">
                  <c:v>-1.7887999999999935E-2</c:v>
                </c:pt>
                <c:pt idx="100">
                  <c:v>-1.7200000000000003E-2</c:v>
                </c:pt>
                <c:pt idx="101">
                  <c:v>-1.6512000000000002E-2</c:v>
                </c:pt>
                <c:pt idx="102">
                  <c:v>-1.5824000000000001E-2</c:v>
                </c:pt>
                <c:pt idx="103">
                  <c:v>-1.5136E-2</c:v>
                </c:pt>
                <c:pt idx="104">
                  <c:v>-1.4448000000000003E-2</c:v>
                </c:pt>
                <c:pt idx="105">
                  <c:v>-1.3760000000000001E-2</c:v>
                </c:pt>
                <c:pt idx="106">
                  <c:v>-1.3072E-2</c:v>
                </c:pt>
                <c:pt idx="107">
                  <c:v>-1.2384000000000001E-2</c:v>
                </c:pt>
                <c:pt idx="108">
                  <c:v>-1.1696000000000002E-2</c:v>
                </c:pt>
                <c:pt idx="109">
                  <c:v>-1.1008E-2</c:v>
                </c:pt>
                <c:pt idx="110">
                  <c:v>-1.0320000000000001E-2</c:v>
                </c:pt>
                <c:pt idx="111">
                  <c:v>-9.6320000000000017E-3</c:v>
                </c:pt>
                <c:pt idx="112">
                  <c:v>-8.9440000000000006E-3</c:v>
                </c:pt>
                <c:pt idx="113">
                  <c:v>-8.2560000000000012E-3</c:v>
                </c:pt>
                <c:pt idx="114">
                  <c:v>-7.5680000000000001E-3</c:v>
                </c:pt>
                <c:pt idx="115">
                  <c:v>-6.8800000000000007E-3</c:v>
                </c:pt>
                <c:pt idx="116">
                  <c:v>-6.1919999999999944E-3</c:v>
                </c:pt>
                <c:pt idx="117">
                  <c:v>-5.5039999999999933E-3</c:v>
                </c:pt>
                <c:pt idx="118">
                  <c:v>-4.8160000000000069E-3</c:v>
                </c:pt>
                <c:pt idx="119">
                  <c:v>-4.1280000000000067E-3</c:v>
                </c:pt>
                <c:pt idx="120">
                  <c:v>-3.4400000000000003E-3</c:v>
                </c:pt>
                <c:pt idx="121">
                  <c:v>-2.7520000000000001E-3</c:v>
                </c:pt>
                <c:pt idx="122">
                  <c:v>-2.0640000000000003E-3</c:v>
                </c:pt>
                <c:pt idx="123">
                  <c:v>-1.3760000000000001E-3</c:v>
                </c:pt>
                <c:pt idx="124">
                  <c:v>-6.8800000000000003E-4</c:v>
                </c:pt>
                <c:pt idx="125">
                  <c:v>0</c:v>
                </c:pt>
                <c:pt idx="126">
                  <c:v>6.8800000000000003E-4</c:v>
                </c:pt>
                <c:pt idx="127">
                  <c:v>1.3760000000000001E-3</c:v>
                </c:pt>
                <c:pt idx="128">
                  <c:v>2.0640000000000003E-3</c:v>
                </c:pt>
                <c:pt idx="129">
                  <c:v>2.7520000000000001E-3</c:v>
                </c:pt>
                <c:pt idx="130">
                  <c:v>3.4400000000000003E-3</c:v>
                </c:pt>
                <c:pt idx="131">
                  <c:v>4.1280000000000067E-3</c:v>
                </c:pt>
                <c:pt idx="132">
                  <c:v>4.8160000000000069E-3</c:v>
                </c:pt>
                <c:pt idx="133">
                  <c:v>5.504000000000008E-3</c:v>
                </c:pt>
                <c:pt idx="134">
                  <c:v>6.1920000000000074E-3</c:v>
                </c:pt>
                <c:pt idx="135">
                  <c:v>6.8800000000000007E-3</c:v>
                </c:pt>
                <c:pt idx="136">
                  <c:v>7.5680000000000001E-3</c:v>
                </c:pt>
                <c:pt idx="137">
                  <c:v>8.2560000000000012E-3</c:v>
                </c:pt>
                <c:pt idx="138">
                  <c:v>8.9440000000000006E-3</c:v>
                </c:pt>
                <c:pt idx="139">
                  <c:v>9.6320000000000017E-3</c:v>
                </c:pt>
                <c:pt idx="140">
                  <c:v>1.0320000000000001E-2</c:v>
                </c:pt>
                <c:pt idx="141">
                  <c:v>1.1008E-2</c:v>
                </c:pt>
                <c:pt idx="142">
                  <c:v>1.1696000000000002E-2</c:v>
                </c:pt>
                <c:pt idx="143">
                  <c:v>1.2384000000000001E-2</c:v>
                </c:pt>
                <c:pt idx="144">
                  <c:v>1.3072E-2</c:v>
                </c:pt>
                <c:pt idx="145">
                  <c:v>1.3760000000000001E-2</c:v>
                </c:pt>
                <c:pt idx="146">
                  <c:v>1.4448000000000003E-2</c:v>
                </c:pt>
                <c:pt idx="147">
                  <c:v>1.5136E-2</c:v>
                </c:pt>
                <c:pt idx="148">
                  <c:v>1.5824000000000001E-2</c:v>
                </c:pt>
                <c:pt idx="149">
                  <c:v>1.6512000000000002E-2</c:v>
                </c:pt>
                <c:pt idx="150">
                  <c:v>1.7200000000000003E-2</c:v>
                </c:pt>
                <c:pt idx="151">
                  <c:v>1.7888000000000001E-2</c:v>
                </c:pt>
                <c:pt idx="152">
                  <c:v>1.8576000000000002E-2</c:v>
                </c:pt>
                <c:pt idx="153">
                  <c:v>1.9264000000000003E-2</c:v>
                </c:pt>
                <c:pt idx="154">
                  <c:v>1.9952000000000001E-2</c:v>
                </c:pt>
                <c:pt idx="155">
                  <c:v>2.0640000000000002E-2</c:v>
                </c:pt>
                <c:pt idx="156">
                  <c:v>2.1328000000000003E-2</c:v>
                </c:pt>
                <c:pt idx="157">
                  <c:v>2.2016000000000001E-2</c:v>
                </c:pt>
                <c:pt idx="158">
                  <c:v>2.2704000000000002E-2</c:v>
                </c:pt>
                <c:pt idx="159">
                  <c:v>2.3392000000000003E-2</c:v>
                </c:pt>
                <c:pt idx="160">
                  <c:v>2.4080000000000004E-2</c:v>
                </c:pt>
                <c:pt idx="161">
                  <c:v>2.4768000000000002E-2</c:v>
                </c:pt>
                <c:pt idx="162">
                  <c:v>2.5455999999999999E-2</c:v>
                </c:pt>
                <c:pt idx="163">
                  <c:v>2.6144000000000001E-2</c:v>
                </c:pt>
                <c:pt idx="164">
                  <c:v>2.6832000000000002E-2</c:v>
                </c:pt>
                <c:pt idx="165">
                  <c:v>2.7520000000000003E-2</c:v>
                </c:pt>
                <c:pt idx="166">
                  <c:v>2.8208000000000004E-2</c:v>
                </c:pt>
                <c:pt idx="167">
                  <c:v>2.8896000000000005E-2</c:v>
                </c:pt>
                <c:pt idx="168">
                  <c:v>2.9583999999999999E-2</c:v>
                </c:pt>
                <c:pt idx="169">
                  <c:v>3.0272E-2</c:v>
                </c:pt>
                <c:pt idx="170">
                  <c:v>3.0960000000000001E-2</c:v>
                </c:pt>
                <c:pt idx="171">
                  <c:v>3.1648000000000003E-2</c:v>
                </c:pt>
                <c:pt idx="172">
                  <c:v>3.2336000000000004E-2</c:v>
                </c:pt>
                <c:pt idx="173">
                  <c:v>3.3024000000000005E-2</c:v>
                </c:pt>
                <c:pt idx="174">
                  <c:v>3.3712000000000006E-2</c:v>
                </c:pt>
                <c:pt idx="175">
                  <c:v>3.4400000000000007E-2</c:v>
                </c:pt>
                <c:pt idx="176">
                  <c:v>3.5088000000000001E-2</c:v>
                </c:pt>
                <c:pt idx="177">
                  <c:v>3.5776000000000002E-2</c:v>
                </c:pt>
                <c:pt idx="178">
                  <c:v>3.6464000000000003E-2</c:v>
                </c:pt>
                <c:pt idx="179">
                  <c:v>3.7152000000000004E-2</c:v>
                </c:pt>
                <c:pt idx="180">
                  <c:v>3.7840000000000006E-2</c:v>
                </c:pt>
                <c:pt idx="181">
                  <c:v>3.8528000000000007E-2</c:v>
                </c:pt>
                <c:pt idx="182">
                  <c:v>3.9216000000000008E-2</c:v>
                </c:pt>
                <c:pt idx="183">
                  <c:v>3.9904000000000002E-2</c:v>
                </c:pt>
                <c:pt idx="184">
                  <c:v>4.0592000000000003E-2</c:v>
                </c:pt>
                <c:pt idx="185">
                  <c:v>4.1280000000000004E-2</c:v>
                </c:pt>
                <c:pt idx="186">
                  <c:v>4.1968000000000005E-2</c:v>
                </c:pt>
                <c:pt idx="187">
                  <c:v>4.2656000000000006E-2</c:v>
                </c:pt>
                <c:pt idx="188">
                  <c:v>4.3344000000000001E-2</c:v>
                </c:pt>
                <c:pt idx="189">
                  <c:v>4.4032000000000002E-2</c:v>
                </c:pt>
                <c:pt idx="190">
                  <c:v>4.4720000000000003E-2</c:v>
                </c:pt>
                <c:pt idx="191">
                  <c:v>4.5408000000000004E-2</c:v>
                </c:pt>
                <c:pt idx="192">
                  <c:v>4.6096000000000005E-2</c:v>
                </c:pt>
                <c:pt idx="193">
                  <c:v>4.6784000000000006E-2</c:v>
                </c:pt>
                <c:pt idx="194">
                  <c:v>4.7472000000000007E-2</c:v>
                </c:pt>
                <c:pt idx="195">
                  <c:v>4.8160000000000008E-2</c:v>
                </c:pt>
                <c:pt idx="196">
                  <c:v>4.8848000000000003E-2</c:v>
                </c:pt>
                <c:pt idx="197">
                  <c:v>4.9536000000000004E-2</c:v>
                </c:pt>
                <c:pt idx="198">
                  <c:v>5.0223999999999998E-2</c:v>
                </c:pt>
                <c:pt idx="199">
                  <c:v>5.0911999999999999E-2</c:v>
                </c:pt>
                <c:pt idx="200">
                  <c:v>5.16E-2</c:v>
                </c:pt>
                <c:pt idx="201">
                  <c:v>5.2288000000000001E-2</c:v>
                </c:pt>
                <c:pt idx="202">
                  <c:v>5.2976000000000002E-2</c:v>
                </c:pt>
                <c:pt idx="203">
                  <c:v>5.3664000000000003E-2</c:v>
                </c:pt>
                <c:pt idx="204">
                  <c:v>5.4352000000000004E-2</c:v>
                </c:pt>
                <c:pt idx="205">
                  <c:v>5.5040000000000006E-2</c:v>
                </c:pt>
                <c:pt idx="206">
                  <c:v>5.5728000000000007E-2</c:v>
                </c:pt>
                <c:pt idx="207">
                  <c:v>5.6416000000000008E-2</c:v>
                </c:pt>
                <c:pt idx="208">
                  <c:v>5.7104000000000009E-2</c:v>
                </c:pt>
                <c:pt idx="209">
                  <c:v>5.779200000000001E-2</c:v>
                </c:pt>
                <c:pt idx="210">
                  <c:v>5.8480000000000011E-2</c:v>
                </c:pt>
                <c:pt idx="211">
                  <c:v>5.9167999999999998E-2</c:v>
                </c:pt>
                <c:pt idx="212">
                  <c:v>5.9855999999999999E-2</c:v>
                </c:pt>
                <c:pt idx="213">
                  <c:v>6.0544000000000001E-2</c:v>
                </c:pt>
                <c:pt idx="214">
                  <c:v>6.1232000000000002E-2</c:v>
                </c:pt>
                <c:pt idx="215">
                  <c:v>6.1920000000000003E-2</c:v>
                </c:pt>
                <c:pt idx="216">
                  <c:v>6.2607999999999997E-2</c:v>
                </c:pt>
                <c:pt idx="217">
                  <c:v>6.3296000000000005E-2</c:v>
                </c:pt>
                <c:pt idx="218">
                  <c:v>6.3983999999999999E-2</c:v>
                </c:pt>
                <c:pt idx="219">
                  <c:v>6.4672000000000007E-2</c:v>
                </c:pt>
                <c:pt idx="220">
                  <c:v>6.5360000000000001E-2</c:v>
                </c:pt>
                <c:pt idx="221">
                  <c:v>6.6048000000000009E-2</c:v>
                </c:pt>
                <c:pt idx="222">
                  <c:v>6.6736000000000004E-2</c:v>
                </c:pt>
                <c:pt idx="223">
                  <c:v>6.7424000000000012E-2</c:v>
                </c:pt>
                <c:pt idx="224">
                  <c:v>6.8112000000000006E-2</c:v>
                </c:pt>
                <c:pt idx="225">
                  <c:v>6.8800000000000014E-2</c:v>
                </c:pt>
                <c:pt idx="226">
                  <c:v>6.9488000000000008E-2</c:v>
                </c:pt>
                <c:pt idx="227">
                  <c:v>7.0176000000000002E-2</c:v>
                </c:pt>
                <c:pt idx="228">
                  <c:v>7.0863999999999996E-2</c:v>
                </c:pt>
                <c:pt idx="229">
                  <c:v>7.1552000000000004E-2</c:v>
                </c:pt>
                <c:pt idx="230">
                  <c:v>7.2239999999999999E-2</c:v>
                </c:pt>
                <c:pt idx="231">
                  <c:v>7.2928000000000007E-2</c:v>
                </c:pt>
                <c:pt idx="232">
                  <c:v>7.3616000000000001E-2</c:v>
                </c:pt>
                <c:pt idx="233">
                  <c:v>7.4304000000000009E-2</c:v>
                </c:pt>
                <c:pt idx="234">
                  <c:v>7.4992000000000003E-2</c:v>
                </c:pt>
                <c:pt idx="235">
                  <c:v>7.5680000000000011E-2</c:v>
                </c:pt>
                <c:pt idx="236">
                  <c:v>7.6368000000000005E-2</c:v>
                </c:pt>
                <c:pt idx="237">
                  <c:v>7.7056000000000013E-2</c:v>
                </c:pt>
                <c:pt idx="238">
                  <c:v>7.7744000000000008E-2</c:v>
                </c:pt>
                <c:pt idx="239">
                  <c:v>7.8432000000000016E-2</c:v>
                </c:pt>
                <c:pt idx="240">
                  <c:v>7.912000000000001E-2</c:v>
                </c:pt>
                <c:pt idx="241">
                  <c:v>7.9808000000000004E-2</c:v>
                </c:pt>
                <c:pt idx="242">
                  <c:v>8.0496000000000012E-2</c:v>
                </c:pt>
                <c:pt idx="243">
                  <c:v>8.1184000000000006E-2</c:v>
                </c:pt>
                <c:pt idx="244">
                  <c:v>8.1872E-2</c:v>
                </c:pt>
                <c:pt idx="245">
                  <c:v>8.2560000000000008E-2</c:v>
                </c:pt>
                <c:pt idx="246">
                  <c:v>8.3248000000000003E-2</c:v>
                </c:pt>
                <c:pt idx="247">
                  <c:v>8.3936000000000011E-2</c:v>
                </c:pt>
                <c:pt idx="248">
                  <c:v>8.4624000000000005E-2</c:v>
                </c:pt>
                <c:pt idx="249">
                  <c:v>8.5312000000000013E-2</c:v>
                </c:pt>
                <c:pt idx="250">
                  <c:v>8.6000000000000007E-2</c:v>
                </c:pt>
              </c:numCache>
            </c:numRef>
          </c:cat>
          <c:val>
            <c:numRef>
              <c:f>'P.2 Beam Dimensions'!$DT$17:$DT$267</c:f>
              <c:numCache>
                <c:formatCode>0.0000</c:formatCode>
                <c:ptCount val="251"/>
                <c:pt idx="0">
                  <c:v>0</c:v>
                </c:pt>
                <c:pt idx="1">
                  <c:v>-6.6311506827787525E-6</c:v>
                </c:pt>
                <c:pt idx="2">
                  <c:v>-2.6325228276391499E-5</c:v>
                </c:pt>
                <c:pt idx="3">
                  <c:v>-5.8783178047860929E-5</c:v>
                </c:pt>
                <c:pt idx="4">
                  <c:v>-1.037059551265429E-4</c:v>
                </c:pt>
                <c:pt idx="5">
                  <c:v>-1.6079452515782577E-4</c:v>
                </c:pt>
                <c:pt idx="6">
                  <c:v>-2.2974986470103431E-4</c:v>
                </c:pt>
                <c:pt idx="7">
                  <c:v>-3.1027296233787638E-4</c:v>
                </c:pt>
                <c:pt idx="8">
                  <c:v>-4.0206481895666002E-4</c:v>
                </c:pt>
                <c:pt idx="9">
                  <c:v>-0.10859343185040871</c:v>
                </c:pt>
                <c:pt idx="10">
                  <c:v>-0.11113470021126659</c:v>
                </c:pt>
                <c:pt idx="11">
                  <c:v>-0.11371804798383778</c:v>
                </c:pt>
                <c:pt idx="12">
                  <c:v>-0.11634428627627358</c:v>
                </c:pt>
                <c:pt idx="13">
                  <c:v>-0.11901425772620655</c:v>
                </c:pt>
                <c:pt idx="14">
                  <c:v>-0.12172883791498634</c:v>
                </c:pt>
                <c:pt idx="15">
                  <c:v>-0.12448893685854046</c:v>
                </c:pt>
                <c:pt idx="16">
                  <c:v>-0.12729550058003269</c:v>
                </c:pt>
                <c:pt idx="17">
                  <c:v>-0.13014951276923625</c:v>
                </c:pt>
                <c:pt idx="18">
                  <c:v>-0.13305199653456157</c:v>
                </c:pt>
                <c:pt idx="19">
                  <c:v>-0.13600401625379277</c:v>
                </c:pt>
                <c:pt idx="20">
                  <c:v>-0.13900667952972867</c:v>
                </c:pt>
                <c:pt idx="21">
                  <c:v>-0.14206113925837371</c:v>
                </c:pt>
                <c:pt idx="22">
                  <c:v>-0.14516859581658537</c:v>
                </c:pt>
                <c:pt idx="23">
                  <c:v>-0.14833029937778974</c:v>
                </c:pt>
                <c:pt idx="24">
                  <c:v>-0.15154755236440565</c:v>
                </c:pt>
                <c:pt idx="25">
                  <c:v>-0.15482171204661199</c:v>
                </c:pt>
                <c:pt idx="26">
                  <c:v>-0.15815419329740621</c:v>
                </c:pt>
                <c:pt idx="27">
                  <c:v>-0.161546471515436</c:v>
                </c:pt>
                <c:pt idx="28">
                  <c:v>-0.16500008572745628</c:v>
                </c:pt>
                <c:pt idx="29">
                  <c:v>-0.16851664188337168</c:v>
                </c:pt>
                <c:pt idx="30">
                  <c:v>-0.17209781635776267</c:v>
                </c:pt>
                <c:pt idx="31">
                  <c:v>-0.17574535967369798</c:v>
                </c:pt>
                <c:pt idx="32">
                  <c:v>-0.17946110046497665</c:v>
                </c:pt>
                <c:pt idx="33">
                  <c:v>-0.18324694969470556</c:v>
                </c:pt>
                <c:pt idx="34">
                  <c:v>-0.18710490515024958</c:v>
                </c:pt>
                <c:pt idx="35">
                  <c:v>-0.19103705623543021</c:v>
                </c:pt>
                <c:pt idx="36">
                  <c:v>-0.19504558908330694</c:v>
                </c:pt>
                <c:pt idx="37">
                  <c:v>-0.19913279201492173</c:v>
                </c:pt>
                <c:pt idx="38">
                  <c:v>-0.2033010613711923</c:v>
                </c:pt>
                <c:pt idx="39">
                  <c:v>-0.20755290774869195</c:v>
                </c:pt>
                <c:pt idx="40">
                  <c:v>-0.21189096267158902</c:v>
                </c:pt>
                <c:pt idx="41">
                  <c:v>-0.21631798573608307</c:v>
                </c:pt>
                <c:pt idx="42">
                  <c:v>-0.2208368722669718</c:v>
                </c:pt>
                <c:pt idx="43">
                  <c:v>-0.22545066152895288</c:v>
                </c:pt>
                <c:pt idx="44">
                  <c:v>-0.23016254554093507</c:v>
                </c:pt>
                <c:pt idx="45">
                  <c:v>-0.23497587854483015</c:v>
                </c:pt>
                <c:pt idx="46">
                  <c:v>-0.23989418718667821</c:v>
                </c:pt>
                <c:pt idx="47">
                  <c:v>-0.24492118147296082</c:v>
                </c:pt>
                <c:pt idx="48">
                  <c:v>-0.25006076657199117</c:v>
                </c:pt>
                <c:pt idx="49">
                  <c:v>-0.25531705553717643</c:v>
                </c:pt>
                <c:pt idx="50">
                  <c:v>-0.26069438303710513</c:v>
                </c:pt>
                <c:pt idx="51">
                  <c:v>-0.26619732018660613</c:v>
                </c:pt>
                <c:pt idx="52">
                  <c:v>-0.27183069058280296</c:v>
                </c:pt>
                <c:pt idx="53">
                  <c:v>-0.27759958766212378</c:v>
                </c:pt>
                <c:pt idx="54">
                  <c:v>-0.28350939350622184</c:v>
                </c:pt>
                <c:pt idx="55">
                  <c:v>-0.28956579924002313</c:v>
                </c:pt>
                <c:pt idx="56">
                  <c:v>-0.29577482718109138</c:v>
                </c:pt>
                <c:pt idx="57">
                  <c:v>-0.30214285491754822</c:v>
                </c:pt>
                <c:pt idx="58">
                  <c:v>-0.30867664151348606</c:v>
                </c:pt>
                <c:pt idx="59">
                  <c:v>-0.31538335606357748</c:v>
                </c:pt>
                <c:pt idx="60">
                  <c:v>-0.3222706088458267</c:v>
                </c:pt>
                <c:pt idx="61">
                  <c:v>-0.32934648535203337</c:v>
                </c:pt>
                <c:pt idx="62">
                  <c:v>-0.33661958351007115</c:v>
                </c:pt>
                <c:pt idx="63">
                  <c:v>-0.34409905445201616</c:v>
                </c:pt>
                <c:pt idx="64">
                  <c:v>-0.35179464722750708</c:v>
                </c:pt>
                <c:pt idx="65">
                  <c:v>-0.35971675791380164</c:v>
                </c:pt>
                <c:pt idx="66">
                  <c:v>-0.36787648363429071</c:v>
                </c:pt>
                <c:pt idx="67">
                  <c:v>-0.37628568206548607</c:v>
                </c:pt>
                <c:pt idx="68">
                  <c:v>-0.38495703709263296</c:v>
                </c:pt>
                <c:pt idx="69">
                  <c:v>-0.3939041313658862</c:v>
                </c:pt>
                <c:pt idx="70">
                  <c:v>-0.40314152661548519</c:v>
                </c:pt>
                <c:pt idx="71">
                  <c:v>-0.41268485270852295</c:v>
                </c:pt>
                <c:pt idx="72">
                  <c:v>-0.42255090657391747</c:v>
                </c:pt>
                <c:pt idx="73">
                  <c:v>-0.4327577622909331</c:v>
                </c:pt>
                <c:pt idx="74">
                  <c:v>-0.44332489383376128</c:v>
                </c:pt>
                <c:pt idx="75">
                  <c:v>-0.45427331219617884</c:v>
                </c:pt>
                <c:pt idx="76">
                  <c:v>-0.46562571889323578</c:v>
                </c:pt>
                <c:pt idx="77">
                  <c:v>-0.4774066781586157</c:v>
                </c:pt>
                <c:pt idx="78">
                  <c:v>-0.48964281053767422</c:v>
                </c:pt>
                <c:pt idx="79">
                  <c:v>-0.50236301102914638</c:v>
                </c:pt>
                <c:pt idx="80">
                  <c:v>-0.51559869546849058</c:v>
                </c:pt>
                <c:pt idx="81">
                  <c:v>-0.52938407949091726</c:v>
                </c:pt>
                <c:pt idx="82">
                  <c:v>-0.54375649518755154</c:v>
                </c:pt>
                <c:pt idx="83">
                  <c:v>-0.55875675150038973</c:v>
                </c:pt>
                <c:pt idx="84">
                  <c:v>-0.57442954552981007</c:v>
                </c:pt>
                <c:pt idx="85">
                  <c:v>-0.59082393329686766</c:v>
                </c:pt>
                <c:pt idx="86">
                  <c:v>-0.60799387016973583</c:v>
                </c:pt>
                <c:pt idx="87">
                  <c:v>-0.62599883320380201</c:v>
                </c:pt>
                <c:pt idx="88">
                  <c:v>-0.64490454015140131</c:v>
                </c:pt>
                <c:pt idx="89">
                  <c:v>-0.66478378299165541</c:v>
                </c:pt>
                <c:pt idx="90">
                  <c:v>-0.68571739766812811</c:v>
                </c:pt>
                <c:pt idx="91">
                  <c:v>-0.70779539650459355</c:v>
                </c:pt>
                <c:pt idx="92">
                  <c:v>-0.73111829575989873</c:v>
                </c:pt>
                <c:pt idx="93">
                  <c:v>-0.75579867832696834</c:v>
                </c:pt>
                <c:pt idx="94">
                  <c:v>-0.78196304113392756</c:v>
                </c:pt>
                <c:pt idx="95">
                  <c:v>-0.80975398897112427</c:v>
                </c:pt>
                <c:pt idx="96">
                  <c:v>-0.83933285205508668</c:v>
                </c:pt>
                <c:pt idx="97">
                  <c:v>-0.87088282473504108</c:v>
                </c:pt>
                <c:pt idx="98">
                  <c:v>-0.90461274882147791</c:v>
                </c:pt>
                <c:pt idx="99">
                  <c:v>-0.94076169907625484</c:v>
                </c:pt>
                <c:pt idx="100">
                  <c:v>-0.97960457320647976</c:v>
                </c:pt>
                <c:pt idx="101">
                  <c:v>-1.0214589480633833</c:v>
                </c:pt>
                <c:pt idx="102">
                  <c:v>-1.066693542976239</c:v>
                </c:pt>
                <c:pt idx="103">
                  <c:v>-1.1157387377075239</c:v>
                </c:pt>
                <c:pt idx="104">
                  <c:v>-1.1690997369342355</c:v>
                </c:pt>
                <c:pt idx="105">
                  <c:v>-1.2273731704236646</c:v>
                </c:pt>
                <c:pt idx="106">
                  <c:v>-1.2912681896007321</c:v>
                </c:pt>
                <c:pt idx="107">
                  <c:v>-1.3616334977553315</c:v>
                </c:pt>
                <c:pt idx="108">
                  <c:v>-1.4394922769644332</c:v>
                </c:pt>
                <c:pt idx="109">
                  <c:v>-1.5260877134910231</c:v>
                </c:pt>
                <c:pt idx="110">
                  <c:v>-1.6229428656948635</c:v>
                </c:pt>
                <c:pt idx="111">
                  <c:v>-1.7319400916602419</c:v>
                </c:pt>
                <c:pt idx="112">
                  <c:v>-1.8554273303948712</c:v>
                </c:pt>
                <c:pt idx="113">
                  <c:v>-1.9963614282183251</c:v>
                </c:pt>
                <c:pt idx="114">
                  <c:v>-2.1585026514899752</c:v>
                </c:pt>
                <c:pt idx="115">
                  <c:v>-2.3466796488131365</c:v>
                </c:pt>
                <c:pt idx="116">
                  <c:v>-2.5671500739515949</c:v>
                </c:pt>
                <c:pt idx="117">
                  <c:v>-2.8280871259769373</c:v>
                </c:pt>
                <c:pt idx="118">
                  <c:v>-3.140221156686426</c:v>
                </c:pt>
                <c:pt idx="119">
                  <c:v>-3.5176450183735319</c:v>
                </c:pt>
                <c:pt idx="120">
                  <c:v>-3.9787232850246816</c:v>
                </c:pt>
                <c:pt idx="121">
                  <c:v>-4.5468782913978405</c:v>
                </c:pt>
                <c:pt idx="122">
                  <c:v>-5.2507058546990439</c:v>
                </c:pt>
                <c:pt idx="123">
                  <c:v>-6.1224503660855483</c:v>
                </c:pt>
                <c:pt idx="124">
                  <c:v>-7.1937490263629895</c:v>
                </c:pt>
                <c:pt idx="125">
                  <c:v>-8.4886052830141061</c:v>
                </c:pt>
                <c:pt idx="126">
                  <c:v>-10.016089475365607</c:v>
                </c:pt>
                <c:pt idx="127">
                  <c:v>-11.767131264090786</c:v>
                </c:pt>
                <c:pt idx="128">
                  <c:v>-13.717727201706902</c:v>
                </c:pt>
                <c:pt idx="129">
                  <c:v>-15.836240087408315</c:v>
                </c:pt>
                <c:pt idx="130">
                  <c:v>-18.090425530037777</c:v>
                </c:pt>
                <c:pt idx="131">
                  <c:v>-20.451687712389273</c:v>
                </c:pt>
                <c:pt idx="132">
                  <c:v>-22.896604299704787</c:v>
                </c:pt>
                <c:pt idx="133">
                  <c:v>-25.406810717997914</c:v>
                </c:pt>
                <c:pt idx="134">
                  <c:v>-27.968214114975193</c:v>
                </c:pt>
                <c:pt idx="135">
                  <c:v>-30.570084138839327</c:v>
                </c:pt>
                <c:pt idx="136">
                  <c:v>-33.204247590518783</c:v>
                </c:pt>
                <c:pt idx="137">
                  <c:v>-35.864446816249753</c:v>
                </c:pt>
                <c:pt idx="138">
                  <c:v>-38.545853167428916</c:v>
                </c:pt>
                <c:pt idx="139">
                  <c:v>-41.244706377696915</c:v>
                </c:pt>
                <c:pt idx="140">
                  <c:v>-43.958049600734157</c:v>
                </c:pt>
                <c:pt idx="141">
                  <c:v>-46.683534897532923</c:v>
                </c:pt>
                <c:pt idx="142">
                  <c:v>-49.419279910008953</c:v>
                </c:pt>
                <c:pt idx="143">
                  <c:v>-52.163761579802483</c:v>
                </c:pt>
                <c:pt idx="144">
                  <c:v>-54.915736720650486</c:v>
                </c:pt>
                <c:pt idx="145">
                  <c:v>-57.674182150476042</c:v>
                </c:pt>
                <c:pt idx="146">
                  <c:v>-60.438249165989241</c:v>
                </c:pt>
                <c:pt idx="147">
                  <c:v>-63.207228615765139</c:v>
                </c:pt>
                <c:pt idx="148">
                  <c:v>-65.980523870036478</c:v>
                </c:pt>
                <c:pt idx="149">
                  <c:v>-68.757629724126247</c:v>
                </c:pt>
                <c:pt idx="150">
                  <c:v>-71.538115798271974</c:v>
                </c:pt>
                <c:pt idx="151">
                  <c:v>-74.321613373144345</c:v>
                </c:pt>
                <c:pt idx="152">
                  <c:v>-77.107804871892199</c:v>
                </c:pt>
                <c:pt idx="153">
                  <c:v>-79.896415396808379</c:v>
                </c:pt>
                <c:pt idx="154">
                  <c:v>-82.687205873131035</c:v>
                </c:pt>
                <c:pt idx="155">
                  <c:v>-85.479967459049703</c:v>
                </c:pt>
                <c:pt idx="156">
                  <c:v>-88.274516960215124</c:v>
                </c:pt>
                <c:pt idx="157">
                  <c:v>-91.070693046410753</c:v>
                </c:pt>
                <c:pt idx="158">
                  <c:v>-93.868353112846307</c:v>
                </c:pt>
                <c:pt idx="159">
                  <c:v>-96.66737066259364</c:v>
                </c:pt>
                <c:pt idx="160">
                  <c:v>-99.467633112759785</c:v>
                </c:pt>
                <c:pt idx="161">
                  <c:v>-102.26903994708594</c:v>
                </c:pt>
                <c:pt idx="162">
                  <c:v>-105.07150115324831</c:v>
                </c:pt>
                <c:pt idx="163">
                  <c:v>-107.87493589530331</c:v>
                </c:pt>
                <c:pt idx="164">
                  <c:v>-110.67927138127189</c:v>
                </c:pt>
                <c:pt idx="165">
                  <c:v>-113.48444189340162</c:v>
                </c:pt>
                <c:pt idx="166">
                  <c:v>-116.2903879546372</c:v>
                </c:pt>
                <c:pt idx="167">
                  <c:v>-119.09705560961041</c:v>
                </c:pt>
                <c:pt idx="168">
                  <c:v>-121.90439580230017</c:v>
                </c:pt>
                <c:pt idx="169">
                  <c:v>-124.71236383560614</c:v>
                </c:pt>
                <c:pt idx="170">
                  <c:v>-127.52091890058635</c:v>
                </c:pt>
                <c:pt idx="171">
                  <c:v>-130.33002366514961</c:v>
                </c:pt>
                <c:pt idx="172">
                  <c:v>-133.13964391366079</c:v>
                </c:pt>
                <c:pt idx="173">
                  <c:v>-135.94974823028434</c:v>
                </c:pt>
                <c:pt idx="174">
                  <c:v>-138.76030772002156</c:v>
                </c:pt>
                <c:pt idx="175">
                  <c:v>-141.57129576232714</c:v>
                </c:pt>
                <c:pt idx="176">
                  <c:v>-144.38268779296735</c:v>
                </c:pt>
                <c:pt idx="177">
                  <c:v>-147.19446111042714</c:v>
                </c:pt>
                <c:pt idx="178">
                  <c:v>-150.00659470371275</c:v>
                </c:pt>
                <c:pt idx="179">
                  <c:v>-152.81906909884998</c:v>
                </c:pt>
                <c:pt idx="180">
                  <c:v>-155.63186622175954</c:v>
                </c:pt>
                <c:pt idx="181">
                  <c:v>-158.44496927551256</c:v>
                </c:pt>
                <c:pt idx="182">
                  <c:v>-161.25836263024195</c:v>
                </c:pt>
                <c:pt idx="183">
                  <c:v>-164.07203172421737</c:v>
                </c:pt>
                <c:pt idx="184">
                  <c:v>-166.88596297478884</c:v>
                </c:pt>
                <c:pt idx="185">
                  <c:v>-169.70014369807097</c:v>
                </c:pt>
                <c:pt idx="186">
                  <c:v>-172.51456203638725</c:v>
                </c:pt>
                <c:pt idx="187">
                  <c:v>-175.32920689261442</c:v>
                </c:pt>
                <c:pt idx="188">
                  <c:v>-178.14406787067509</c:v>
                </c:pt>
                <c:pt idx="189">
                  <c:v>-180.9591352215196</c:v>
                </c:pt>
                <c:pt idx="190">
                  <c:v>-183.77439979401609</c:v>
                </c:pt>
                <c:pt idx="191">
                  <c:v>-186.58985299023641</c:v>
                </c:pt>
                <c:pt idx="192">
                  <c:v>-189.40548672468901</c:v>
                </c:pt>
                <c:pt idx="193">
                  <c:v>-192.22129338709564</c:v>
                </c:pt>
                <c:pt idx="194">
                  <c:v>-195.03726580836184</c:v>
                </c:pt>
                <c:pt idx="195">
                  <c:v>-197.85339722942336</c:v>
                </c:pt>
                <c:pt idx="196">
                  <c:v>-200.6696812726922</c:v>
                </c:pt>
                <c:pt idx="197">
                  <c:v>-203.4861119158507</c:v>
                </c:pt>
                <c:pt idx="198">
                  <c:v>-206.30268346777399</c:v>
                </c:pt>
                <c:pt idx="199">
                  <c:v>-209.11939054638043</c:v>
                </c:pt>
                <c:pt idx="200">
                  <c:v>-211.93622805823352</c:v>
                </c:pt>
                <c:pt idx="201">
                  <c:v>-214.75319117973621</c:v>
                </c:pt>
                <c:pt idx="202">
                  <c:v>-217.57027533977367</c:v>
                </c:pt>
                <c:pt idx="203">
                  <c:v>-220.38747620367727</c:v>
                </c:pt>
                <c:pt idx="204">
                  <c:v>-223.20478965839359</c:v>
                </c:pt>
                <c:pt idx="205">
                  <c:v>-226.02221179875437</c:v>
                </c:pt>
                <c:pt idx="206">
                  <c:v>-228.83973891475313</c:v>
                </c:pt>
                <c:pt idx="207">
                  <c:v>-231.65736747974375</c:v>
                </c:pt>
                <c:pt idx="208">
                  <c:v>-234.47509413948438</c:v>
                </c:pt>
                <c:pt idx="209">
                  <c:v>-237.2929157019561</c:v>
                </c:pt>
                <c:pt idx="210">
                  <c:v>-240.11082912789422</c:v>
                </c:pt>
                <c:pt idx="211">
                  <c:v>-242.92883152197393</c:v>
                </c:pt>
                <c:pt idx="212">
                  <c:v>-245.746920124599</c:v>
                </c:pt>
                <c:pt idx="213">
                  <c:v>-248.56509230424538</c:v>
                </c:pt>
                <c:pt idx="214">
                  <c:v>-251.38334555031639</c:v>
                </c:pt>
                <c:pt idx="215">
                  <c:v>-254.20167746647115</c:v>
                </c:pt>
                <c:pt idx="216">
                  <c:v>-257.02008576438857</c:v>
                </c:pt>
                <c:pt idx="217">
                  <c:v>-259.83856825793566</c:v>
                </c:pt>
                <c:pt idx="218">
                  <c:v>-262.65712285770849</c:v>
                </c:pt>
                <c:pt idx="219">
                  <c:v>-265.47574756591996</c:v>
                </c:pt>
                <c:pt idx="220">
                  <c:v>-268.29444047160655</c:v>
                </c:pt>
                <c:pt idx="221">
                  <c:v>-271.1131997461348</c:v>
                </c:pt>
                <c:pt idx="222">
                  <c:v>-273.93202363898149</c:v>
                </c:pt>
                <c:pt idx="223">
                  <c:v>-276.75091047377214</c:v>
                </c:pt>
                <c:pt idx="224">
                  <c:v>-279.56985864455669</c:v>
                </c:pt>
                <c:pt idx="225">
                  <c:v>-282.38886661230856</c:v>
                </c:pt>
                <c:pt idx="226">
                  <c:v>-285.20793290162896</c:v>
                </c:pt>
                <c:pt idx="227">
                  <c:v>-288.02705609764496</c:v>
                </c:pt>
                <c:pt idx="228">
                  <c:v>-290.84623484308634</c:v>
                </c:pt>
                <c:pt idx="229">
                  <c:v>-293.66546783553076</c:v>
                </c:pt>
                <c:pt idx="230">
                  <c:v>-296.48475382480467</c:v>
                </c:pt>
                <c:pt idx="231">
                  <c:v>-299.30409161053149</c:v>
                </c:pt>
                <c:pt idx="232">
                  <c:v>-302.12348003981481</c:v>
                </c:pt>
                <c:pt idx="233">
                  <c:v>-304.94291800505209</c:v>
                </c:pt>
                <c:pt idx="234">
                  <c:v>-307.7624044418655</c:v>
                </c:pt>
                <c:pt idx="235">
                  <c:v>-310.58193832714664</c:v>
                </c:pt>
                <c:pt idx="236">
                  <c:v>-313.40151867720573</c:v>
                </c:pt>
                <c:pt idx="237">
                  <c:v>-316.22114454601956</c:v>
                </c:pt>
                <c:pt idx="238">
                  <c:v>-319.04081502357218</c:v>
                </c:pt>
                <c:pt idx="239">
                  <c:v>-321.86052923428247</c:v>
                </c:pt>
                <c:pt idx="240">
                  <c:v>-324.68028633551251</c:v>
                </c:pt>
                <c:pt idx="241">
                  <c:v>-327.50008551615423</c:v>
                </c:pt>
                <c:pt idx="242">
                  <c:v>-330.21423459812542</c:v>
                </c:pt>
                <c:pt idx="243">
                  <c:v>-333.03648325527143</c:v>
                </c:pt>
                <c:pt idx="244">
                  <c:v>-335.85874318117635</c:v>
                </c:pt>
                <c:pt idx="245">
                  <c:v>-338.6810146748395</c:v>
                </c:pt>
                <c:pt idx="246">
                  <c:v>-341.503298035272</c:v>
                </c:pt>
                <c:pt idx="247">
                  <c:v>-344.32559356149761</c:v>
                </c:pt>
                <c:pt idx="248">
                  <c:v>-347.14790155255048</c:v>
                </c:pt>
                <c:pt idx="249">
                  <c:v>-349.97022230747552</c:v>
                </c:pt>
                <c:pt idx="250">
                  <c:v>-352.79255612532734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BA5-4516-B76A-340737E2D0BC}"/>
            </c:ext>
          </c:extLst>
        </c:ser>
        <c:ser>
          <c:idx val="1"/>
          <c:order val="1"/>
          <c:tx>
            <c:strRef>
              <c:f>'P.2 Beam Dimensions'!$DS$16</c:f>
              <c:strCache>
                <c:ptCount val="1"/>
                <c:pt idx="0">
                  <c:v>σ1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Dimensions'!$DN$17:$DN$267</c:f>
              <c:numCache>
                <c:formatCode>0.000</c:formatCode>
                <c:ptCount val="251"/>
                <c:pt idx="0">
                  <c:v>-8.6000000000000007E-2</c:v>
                </c:pt>
                <c:pt idx="1">
                  <c:v>-8.5312000000000013E-2</c:v>
                </c:pt>
                <c:pt idx="2">
                  <c:v>-8.4624000000000005E-2</c:v>
                </c:pt>
                <c:pt idx="3">
                  <c:v>-8.3936000000000011E-2</c:v>
                </c:pt>
                <c:pt idx="4">
                  <c:v>-8.3248000000000003E-2</c:v>
                </c:pt>
                <c:pt idx="5">
                  <c:v>-8.2560000000000008E-2</c:v>
                </c:pt>
                <c:pt idx="6">
                  <c:v>-8.1872E-2</c:v>
                </c:pt>
                <c:pt idx="7">
                  <c:v>-8.1184000000000006E-2</c:v>
                </c:pt>
                <c:pt idx="8">
                  <c:v>-8.0496000000000012E-2</c:v>
                </c:pt>
                <c:pt idx="9">
                  <c:v>-7.9808000000000004E-2</c:v>
                </c:pt>
                <c:pt idx="10">
                  <c:v>-7.912000000000001E-2</c:v>
                </c:pt>
                <c:pt idx="11">
                  <c:v>-7.8432000000000016E-2</c:v>
                </c:pt>
                <c:pt idx="12">
                  <c:v>-7.7744000000000008E-2</c:v>
                </c:pt>
                <c:pt idx="13">
                  <c:v>-7.7056000000000013E-2</c:v>
                </c:pt>
                <c:pt idx="14">
                  <c:v>-7.6368000000000005E-2</c:v>
                </c:pt>
                <c:pt idx="15">
                  <c:v>-7.5680000000000011E-2</c:v>
                </c:pt>
                <c:pt idx="16">
                  <c:v>-7.4992000000000003E-2</c:v>
                </c:pt>
                <c:pt idx="17">
                  <c:v>-7.4304000000000009E-2</c:v>
                </c:pt>
                <c:pt idx="18">
                  <c:v>-7.3616000000000001E-2</c:v>
                </c:pt>
                <c:pt idx="19">
                  <c:v>-7.2928000000000007E-2</c:v>
                </c:pt>
                <c:pt idx="20">
                  <c:v>-7.2239999999999999E-2</c:v>
                </c:pt>
                <c:pt idx="21">
                  <c:v>-7.1552000000000004E-2</c:v>
                </c:pt>
                <c:pt idx="22">
                  <c:v>-7.0863999999999996E-2</c:v>
                </c:pt>
                <c:pt idx="23">
                  <c:v>-7.0176000000000002E-2</c:v>
                </c:pt>
                <c:pt idx="24">
                  <c:v>-6.9488000000000008E-2</c:v>
                </c:pt>
                <c:pt idx="25">
                  <c:v>-6.8800000000000014E-2</c:v>
                </c:pt>
                <c:pt idx="26">
                  <c:v>-6.8112000000000006E-2</c:v>
                </c:pt>
                <c:pt idx="27">
                  <c:v>-6.7424000000000012E-2</c:v>
                </c:pt>
                <c:pt idx="28">
                  <c:v>-6.6736000000000004E-2</c:v>
                </c:pt>
                <c:pt idx="29">
                  <c:v>-6.6048000000000009E-2</c:v>
                </c:pt>
                <c:pt idx="30">
                  <c:v>-6.5360000000000001E-2</c:v>
                </c:pt>
                <c:pt idx="31">
                  <c:v>-6.4672000000000007E-2</c:v>
                </c:pt>
                <c:pt idx="32">
                  <c:v>-6.3983999999999999E-2</c:v>
                </c:pt>
                <c:pt idx="33">
                  <c:v>-6.3296000000000005E-2</c:v>
                </c:pt>
                <c:pt idx="34">
                  <c:v>-6.2607999999999997E-2</c:v>
                </c:pt>
                <c:pt idx="35">
                  <c:v>-6.1920000000000003E-2</c:v>
                </c:pt>
                <c:pt idx="36">
                  <c:v>-6.1232000000000002E-2</c:v>
                </c:pt>
                <c:pt idx="37">
                  <c:v>-6.0544000000000001E-2</c:v>
                </c:pt>
                <c:pt idx="38">
                  <c:v>-5.9855999999999999E-2</c:v>
                </c:pt>
                <c:pt idx="39">
                  <c:v>-5.9167999999999998E-2</c:v>
                </c:pt>
                <c:pt idx="40">
                  <c:v>-5.8480000000000011E-2</c:v>
                </c:pt>
                <c:pt idx="41">
                  <c:v>-5.779200000000001E-2</c:v>
                </c:pt>
                <c:pt idx="42">
                  <c:v>-5.7104000000000009E-2</c:v>
                </c:pt>
                <c:pt idx="43">
                  <c:v>-5.6416000000000008E-2</c:v>
                </c:pt>
                <c:pt idx="44">
                  <c:v>-5.5728000000000007E-2</c:v>
                </c:pt>
                <c:pt idx="45">
                  <c:v>-5.5040000000000006E-2</c:v>
                </c:pt>
                <c:pt idx="46">
                  <c:v>-5.4352000000000004E-2</c:v>
                </c:pt>
                <c:pt idx="47">
                  <c:v>-5.3664000000000003E-2</c:v>
                </c:pt>
                <c:pt idx="48">
                  <c:v>-5.2976000000000002E-2</c:v>
                </c:pt>
                <c:pt idx="49">
                  <c:v>-5.2288000000000001E-2</c:v>
                </c:pt>
                <c:pt idx="50">
                  <c:v>-5.16E-2</c:v>
                </c:pt>
                <c:pt idx="51">
                  <c:v>-5.0911999999999999E-2</c:v>
                </c:pt>
                <c:pt idx="52">
                  <c:v>-5.0223999999999998E-2</c:v>
                </c:pt>
                <c:pt idx="53">
                  <c:v>-4.9536000000000004E-2</c:v>
                </c:pt>
                <c:pt idx="54">
                  <c:v>-4.8848000000000003E-2</c:v>
                </c:pt>
                <c:pt idx="55">
                  <c:v>-4.8160000000000008E-2</c:v>
                </c:pt>
                <c:pt idx="56">
                  <c:v>-4.7472000000000007E-2</c:v>
                </c:pt>
                <c:pt idx="57">
                  <c:v>-4.678399999999993E-2</c:v>
                </c:pt>
                <c:pt idx="58">
                  <c:v>-4.6095999999999943E-2</c:v>
                </c:pt>
                <c:pt idx="59">
                  <c:v>-4.5407999999999941E-2</c:v>
                </c:pt>
                <c:pt idx="60">
                  <c:v>-4.471999999999994E-2</c:v>
                </c:pt>
                <c:pt idx="61">
                  <c:v>-4.4031999999999939E-2</c:v>
                </c:pt>
                <c:pt idx="62">
                  <c:v>-4.3343999999999938E-2</c:v>
                </c:pt>
                <c:pt idx="63">
                  <c:v>-4.2655999999999937E-2</c:v>
                </c:pt>
                <c:pt idx="64">
                  <c:v>-4.1967999999999936E-2</c:v>
                </c:pt>
                <c:pt idx="65">
                  <c:v>-4.1279999999999935E-2</c:v>
                </c:pt>
                <c:pt idx="66">
                  <c:v>-4.0591999999999934E-2</c:v>
                </c:pt>
                <c:pt idx="67">
                  <c:v>-3.9903999999999933E-2</c:v>
                </c:pt>
                <c:pt idx="68">
                  <c:v>-3.9215999999999931E-2</c:v>
                </c:pt>
                <c:pt idx="69">
                  <c:v>-3.852799999999993E-2</c:v>
                </c:pt>
                <c:pt idx="70">
                  <c:v>-3.7839999999999936E-2</c:v>
                </c:pt>
                <c:pt idx="71">
                  <c:v>-3.7151999999999935E-2</c:v>
                </c:pt>
                <c:pt idx="72">
                  <c:v>-3.6463999999999934E-2</c:v>
                </c:pt>
                <c:pt idx="73">
                  <c:v>-3.5775999999999933E-2</c:v>
                </c:pt>
                <c:pt idx="74">
                  <c:v>-3.5087999999999932E-2</c:v>
                </c:pt>
                <c:pt idx="75">
                  <c:v>-3.4399999999999931E-2</c:v>
                </c:pt>
                <c:pt idx="76">
                  <c:v>-3.371199999999993E-2</c:v>
                </c:pt>
                <c:pt idx="77">
                  <c:v>-3.3023999999999928E-2</c:v>
                </c:pt>
                <c:pt idx="78">
                  <c:v>-3.2335999999999934E-2</c:v>
                </c:pt>
                <c:pt idx="79">
                  <c:v>-3.1647999999999933E-2</c:v>
                </c:pt>
                <c:pt idx="80">
                  <c:v>-3.0959999999999935E-2</c:v>
                </c:pt>
                <c:pt idx="81">
                  <c:v>-3.0271999999999934E-2</c:v>
                </c:pt>
                <c:pt idx="82">
                  <c:v>-2.9583999999999933E-2</c:v>
                </c:pt>
                <c:pt idx="83">
                  <c:v>-2.8895999999999932E-2</c:v>
                </c:pt>
                <c:pt idx="84">
                  <c:v>-2.8207999999999931E-2</c:v>
                </c:pt>
                <c:pt idx="85">
                  <c:v>-2.751999999999993E-2</c:v>
                </c:pt>
                <c:pt idx="86">
                  <c:v>-2.6831999999999936E-2</c:v>
                </c:pt>
                <c:pt idx="87">
                  <c:v>-2.6143999999999935E-2</c:v>
                </c:pt>
                <c:pt idx="88">
                  <c:v>-2.5455999999999934E-2</c:v>
                </c:pt>
                <c:pt idx="89">
                  <c:v>-2.4767999999999932E-2</c:v>
                </c:pt>
                <c:pt idx="90">
                  <c:v>-2.4079999999999931E-2</c:v>
                </c:pt>
                <c:pt idx="91">
                  <c:v>-2.3391999999999934E-2</c:v>
                </c:pt>
                <c:pt idx="92">
                  <c:v>-2.2703999999999933E-2</c:v>
                </c:pt>
                <c:pt idx="93">
                  <c:v>-2.2015999999999931E-2</c:v>
                </c:pt>
                <c:pt idx="94">
                  <c:v>-2.1327999999999934E-2</c:v>
                </c:pt>
                <c:pt idx="95">
                  <c:v>-2.0639999999999933E-2</c:v>
                </c:pt>
                <c:pt idx="96">
                  <c:v>-1.9951999999999935E-2</c:v>
                </c:pt>
                <c:pt idx="97">
                  <c:v>-1.9263999999999934E-2</c:v>
                </c:pt>
                <c:pt idx="98">
                  <c:v>-1.8575999999999933E-2</c:v>
                </c:pt>
                <c:pt idx="99">
                  <c:v>-1.7887999999999935E-2</c:v>
                </c:pt>
                <c:pt idx="100">
                  <c:v>-1.7200000000000003E-2</c:v>
                </c:pt>
                <c:pt idx="101">
                  <c:v>-1.6512000000000002E-2</c:v>
                </c:pt>
                <c:pt idx="102">
                  <c:v>-1.5824000000000001E-2</c:v>
                </c:pt>
                <c:pt idx="103">
                  <c:v>-1.5136E-2</c:v>
                </c:pt>
                <c:pt idx="104">
                  <c:v>-1.4448000000000003E-2</c:v>
                </c:pt>
                <c:pt idx="105">
                  <c:v>-1.3760000000000001E-2</c:v>
                </c:pt>
                <c:pt idx="106">
                  <c:v>-1.3072E-2</c:v>
                </c:pt>
                <c:pt idx="107">
                  <c:v>-1.2384000000000001E-2</c:v>
                </c:pt>
                <c:pt idx="108">
                  <c:v>-1.1696000000000002E-2</c:v>
                </c:pt>
                <c:pt idx="109">
                  <c:v>-1.1008E-2</c:v>
                </c:pt>
                <c:pt idx="110">
                  <c:v>-1.0320000000000001E-2</c:v>
                </c:pt>
                <c:pt idx="111">
                  <c:v>-9.6320000000000017E-3</c:v>
                </c:pt>
                <c:pt idx="112">
                  <c:v>-8.9440000000000006E-3</c:v>
                </c:pt>
                <c:pt idx="113">
                  <c:v>-8.2560000000000012E-3</c:v>
                </c:pt>
                <c:pt idx="114">
                  <c:v>-7.5680000000000001E-3</c:v>
                </c:pt>
                <c:pt idx="115">
                  <c:v>-6.8800000000000007E-3</c:v>
                </c:pt>
                <c:pt idx="116">
                  <c:v>-6.1919999999999944E-3</c:v>
                </c:pt>
                <c:pt idx="117">
                  <c:v>-5.5039999999999933E-3</c:v>
                </c:pt>
                <c:pt idx="118">
                  <c:v>-4.8160000000000069E-3</c:v>
                </c:pt>
                <c:pt idx="119">
                  <c:v>-4.1280000000000067E-3</c:v>
                </c:pt>
                <c:pt idx="120">
                  <c:v>-3.4400000000000003E-3</c:v>
                </c:pt>
                <c:pt idx="121">
                  <c:v>-2.7520000000000001E-3</c:v>
                </c:pt>
                <c:pt idx="122">
                  <c:v>-2.0640000000000003E-3</c:v>
                </c:pt>
                <c:pt idx="123">
                  <c:v>-1.3760000000000001E-3</c:v>
                </c:pt>
                <c:pt idx="124">
                  <c:v>-6.8800000000000003E-4</c:v>
                </c:pt>
                <c:pt idx="125">
                  <c:v>0</c:v>
                </c:pt>
                <c:pt idx="126">
                  <c:v>6.8800000000000003E-4</c:v>
                </c:pt>
                <c:pt idx="127">
                  <c:v>1.3760000000000001E-3</c:v>
                </c:pt>
                <c:pt idx="128">
                  <c:v>2.0640000000000003E-3</c:v>
                </c:pt>
                <c:pt idx="129">
                  <c:v>2.7520000000000001E-3</c:v>
                </c:pt>
                <c:pt idx="130">
                  <c:v>3.4400000000000003E-3</c:v>
                </c:pt>
                <c:pt idx="131">
                  <c:v>4.1280000000000067E-3</c:v>
                </c:pt>
                <c:pt idx="132">
                  <c:v>4.8160000000000069E-3</c:v>
                </c:pt>
                <c:pt idx="133">
                  <c:v>5.504000000000008E-3</c:v>
                </c:pt>
                <c:pt idx="134">
                  <c:v>6.1920000000000074E-3</c:v>
                </c:pt>
                <c:pt idx="135">
                  <c:v>6.8800000000000007E-3</c:v>
                </c:pt>
                <c:pt idx="136">
                  <c:v>7.5680000000000001E-3</c:v>
                </c:pt>
                <c:pt idx="137">
                  <c:v>8.2560000000000012E-3</c:v>
                </c:pt>
                <c:pt idx="138">
                  <c:v>8.9440000000000006E-3</c:v>
                </c:pt>
                <c:pt idx="139">
                  <c:v>9.6320000000000017E-3</c:v>
                </c:pt>
                <c:pt idx="140">
                  <c:v>1.0320000000000001E-2</c:v>
                </c:pt>
                <c:pt idx="141">
                  <c:v>1.1008E-2</c:v>
                </c:pt>
                <c:pt idx="142">
                  <c:v>1.1696000000000002E-2</c:v>
                </c:pt>
                <c:pt idx="143">
                  <c:v>1.2384000000000001E-2</c:v>
                </c:pt>
                <c:pt idx="144">
                  <c:v>1.3072E-2</c:v>
                </c:pt>
                <c:pt idx="145">
                  <c:v>1.3760000000000001E-2</c:v>
                </c:pt>
                <c:pt idx="146">
                  <c:v>1.4448000000000003E-2</c:v>
                </c:pt>
                <c:pt idx="147">
                  <c:v>1.5136E-2</c:v>
                </c:pt>
                <c:pt idx="148">
                  <c:v>1.5824000000000001E-2</c:v>
                </c:pt>
                <c:pt idx="149">
                  <c:v>1.6512000000000002E-2</c:v>
                </c:pt>
                <c:pt idx="150">
                  <c:v>1.7200000000000003E-2</c:v>
                </c:pt>
                <c:pt idx="151">
                  <c:v>1.7888000000000001E-2</c:v>
                </c:pt>
                <c:pt idx="152">
                  <c:v>1.8576000000000002E-2</c:v>
                </c:pt>
                <c:pt idx="153">
                  <c:v>1.9264000000000003E-2</c:v>
                </c:pt>
                <c:pt idx="154">
                  <c:v>1.9952000000000001E-2</c:v>
                </c:pt>
                <c:pt idx="155">
                  <c:v>2.0640000000000002E-2</c:v>
                </c:pt>
                <c:pt idx="156">
                  <c:v>2.1328000000000003E-2</c:v>
                </c:pt>
                <c:pt idx="157">
                  <c:v>2.2016000000000001E-2</c:v>
                </c:pt>
                <c:pt idx="158">
                  <c:v>2.2704000000000002E-2</c:v>
                </c:pt>
                <c:pt idx="159">
                  <c:v>2.3392000000000003E-2</c:v>
                </c:pt>
                <c:pt idx="160">
                  <c:v>2.4080000000000004E-2</c:v>
                </c:pt>
                <c:pt idx="161">
                  <c:v>2.4768000000000002E-2</c:v>
                </c:pt>
                <c:pt idx="162">
                  <c:v>2.5455999999999999E-2</c:v>
                </c:pt>
                <c:pt idx="163">
                  <c:v>2.6144000000000001E-2</c:v>
                </c:pt>
                <c:pt idx="164">
                  <c:v>2.6832000000000002E-2</c:v>
                </c:pt>
                <c:pt idx="165">
                  <c:v>2.7520000000000003E-2</c:v>
                </c:pt>
                <c:pt idx="166">
                  <c:v>2.8208000000000004E-2</c:v>
                </c:pt>
                <c:pt idx="167">
                  <c:v>2.8896000000000005E-2</c:v>
                </c:pt>
                <c:pt idx="168">
                  <c:v>2.9583999999999999E-2</c:v>
                </c:pt>
                <c:pt idx="169">
                  <c:v>3.0272E-2</c:v>
                </c:pt>
                <c:pt idx="170">
                  <c:v>3.0960000000000001E-2</c:v>
                </c:pt>
                <c:pt idx="171">
                  <c:v>3.1648000000000003E-2</c:v>
                </c:pt>
                <c:pt idx="172">
                  <c:v>3.2336000000000004E-2</c:v>
                </c:pt>
                <c:pt idx="173">
                  <c:v>3.3024000000000005E-2</c:v>
                </c:pt>
                <c:pt idx="174">
                  <c:v>3.3712000000000006E-2</c:v>
                </c:pt>
                <c:pt idx="175">
                  <c:v>3.4400000000000007E-2</c:v>
                </c:pt>
                <c:pt idx="176">
                  <c:v>3.5088000000000001E-2</c:v>
                </c:pt>
                <c:pt idx="177">
                  <c:v>3.5776000000000002E-2</c:v>
                </c:pt>
                <c:pt idx="178">
                  <c:v>3.6464000000000003E-2</c:v>
                </c:pt>
                <c:pt idx="179">
                  <c:v>3.7152000000000004E-2</c:v>
                </c:pt>
                <c:pt idx="180">
                  <c:v>3.7840000000000006E-2</c:v>
                </c:pt>
                <c:pt idx="181">
                  <c:v>3.8528000000000007E-2</c:v>
                </c:pt>
                <c:pt idx="182">
                  <c:v>3.9216000000000008E-2</c:v>
                </c:pt>
                <c:pt idx="183">
                  <c:v>3.9904000000000002E-2</c:v>
                </c:pt>
                <c:pt idx="184">
                  <c:v>4.0592000000000003E-2</c:v>
                </c:pt>
                <c:pt idx="185">
                  <c:v>4.1280000000000004E-2</c:v>
                </c:pt>
                <c:pt idx="186">
                  <c:v>4.1968000000000005E-2</c:v>
                </c:pt>
                <c:pt idx="187">
                  <c:v>4.2656000000000006E-2</c:v>
                </c:pt>
                <c:pt idx="188">
                  <c:v>4.3344000000000001E-2</c:v>
                </c:pt>
                <c:pt idx="189">
                  <c:v>4.4032000000000002E-2</c:v>
                </c:pt>
                <c:pt idx="190">
                  <c:v>4.4720000000000003E-2</c:v>
                </c:pt>
                <c:pt idx="191">
                  <c:v>4.5408000000000004E-2</c:v>
                </c:pt>
                <c:pt idx="192">
                  <c:v>4.6096000000000005E-2</c:v>
                </c:pt>
                <c:pt idx="193">
                  <c:v>4.6784000000000006E-2</c:v>
                </c:pt>
                <c:pt idx="194">
                  <c:v>4.7472000000000007E-2</c:v>
                </c:pt>
                <c:pt idx="195">
                  <c:v>4.8160000000000008E-2</c:v>
                </c:pt>
                <c:pt idx="196">
                  <c:v>4.8848000000000003E-2</c:v>
                </c:pt>
                <c:pt idx="197">
                  <c:v>4.9536000000000004E-2</c:v>
                </c:pt>
                <c:pt idx="198">
                  <c:v>5.0223999999999998E-2</c:v>
                </c:pt>
                <c:pt idx="199">
                  <c:v>5.0911999999999999E-2</c:v>
                </c:pt>
                <c:pt idx="200">
                  <c:v>5.16E-2</c:v>
                </c:pt>
                <c:pt idx="201">
                  <c:v>5.2288000000000001E-2</c:v>
                </c:pt>
                <c:pt idx="202">
                  <c:v>5.2976000000000002E-2</c:v>
                </c:pt>
                <c:pt idx="203">
                  <c:v>5.3664000000000003E-2</c:v>
                </c:pt>
                <c:pt idx="204">
                  <c:v>5.4352000000000004E-2</c:v>
                </c:pt>
                <c:pt idx="205">
                  <c:v>5.5040000000000006E-2</c:v>
                </c:pt>
                <c:pt idx="206">
                  <c:v>5.5728000000000007E-2</c:v>
                </c:pt>
                <c:pt idx="207">
                  <c:v>5.6416000000000008E-2</c:v>
                </c:pt>
                <c:pt idx="208">
                  <c:v>5.7104000000000009E-2</c:v>
                </c:pt>
                <c:pt idx="209">
                  <c:v>5.779200000000001E-2</c:v>
                </c:pt>
                <c:pt idx="210">
                  <c:v>5.8480000000000011E-2</c:v>
                </c:pt>
                <c:pt idx="211">
                  <c:v>5.9167999999999998E-2</c:v>
                </c:pt>
                <c:pt idx="212">
                  <c:v>5.9855999999999999E-2</c:v>
                </c:pt>
                <c:pt idx="213">
                  <c:v>6.0544000000000001E-2</c:v>
                </c:pt>
                <c:pt idx="214">
                  <c:v>6.1232000000000002E-2</c:v>
                </c:pt>
                <c:pt idx="215">
                  <c:v>6.1920000000000003E-2</c:v>
                </c:pt>
                <c:pt idx="216">
                  <c:v>6.2607999999999997E-2</c:v>
                </c:pt>
                <c:pt idx="217">
                  <c:v>6.3296000000000005E-2</c:v>
                </c:pt>
                <c:pt idx="218">
                  <c:v>6.3983999999999999E-2</c:v>
                </c:pt>
                <c:pt idx="219">
                  <c:v>6.4672000000000007E-2</c:v>
                </c:pt>
                <c:pt idx="220">
                  <c:v>6.5360000000000001E-2</c:v>
                </c:pt>
                <c:pt idx="221">
                  <c:v>6.6048000000000009E-2</c:v>
                </c:pt>
                <c:pt idx="222">
                  <c:v>6.6736000000000004E-2</c:v>
                </c:pt>
                <c:pt idx="223">
                  <c:v>6.7424000000000012E-2</c:v>
                </c:pt>
                <c:pt idx="224">
                  <c:v>6.8112000000000006E-2</c:v>
                </c:pt>
                <c:pt idx="225">
                  <c:v>6.8800000000000014E-2</c:v>
                </c:pt>
                <c:pt idx="226">
                  <c:v>6.9488000000000008E-2</c:v>
                </c:pt>
                <c:pt idx="227">
                  <c:v>7.0176000000000002E-2</c:v>
                </c:pt>
                <c:pt idx="228">
                  <c:v>7.0863999999999996E-2</c:v>
                </c:pt>
                <c:pt idx="229">
                  <c:v>7.1552000000000004E-2</c:v>
                </c:pt>
                <c:pt idx="230">
                  <c:v>7.2239999999999999E-2</c:v>
                </c:pt>
                <c:pt idx="231">
                  <c:v>7.2928000000000007E-2</c:v>
                </c:pt>
                <c:pt idx="232">
                  <c:v>7.3616000000000001E-2</c:v>
                </c:pt>
                <c:pt idx="233">
                  <c:v>7.4304000000000009E-2</c:v>
                </c:pt>
                <c:pt idx="234">
                  <c:v>7.4992000000000003E-2</c:v>
                </c:pt>
                <c:pt idx="235">
                  <c:v>7.5680000000000011E-2</c:v>
                </c:pt>
                <c:pt idx="236">
                  <c:v>7.6368000000000005E-2</c:v>
                </c:pt>
                <c:pt idx="237">
                  <c:v>7.7056000000000013E-2</c:v>
                </c:pt>
                <c:pt idx="238">
                  <c:v>7.7744000000000008E-2</c:v>
                </c:pt>
                <c:pt idx="239">
                  <c:v>7.8432000000000016E-2</c:v>
                </c:pt>
                <c:pt idx="240">
                  <c:v>7.912000000000001E-2</c:v>
                </c:pt>
                <c:pt idx="241">
                  <c:v>7.9808000000000004E-2</c:v>
                </c:pt>
                <c:pt idx="242">
                  <c:v>8.0496000000000012E-2</c:v>
                </c:pt>
                <c:pt idx="243">
                  <c:v>8.1184000000000006E-2</c:v>
                </c:pt>
                <c:pt idx="244">
                  <c:v>8.1872E-2</c:v>
                </c:pt>
                <c:pt idx="245">
                  <c:v>8.2560000000000008E-2</c:v>
                </c:pt>
                <c:pt idx="246">
                  <c:v>8.3248000000000003E-2</c:v>
                </c:pt>
                <c:pt idx="247">
                  <c:v>8.3936000000000011E-2</c:v>
                </c:pt>
                <c:pt idx="248">
                  <c:v>8.4624000000000005E-2</c:v>
                </c:pt>
                <c:pt idx="249">
                  <c:v>8.5312000000000013E-2</c:v>
                </c:pt>
                <c:pt idx="250">
                  <c:v>8.6000000000000007E-2</c:v>
                </c:pt>
              </c:numCache>
            </c:numRef>
          </c:cat>
          <c:val>
            <c:numRef>
              <c:f>'P.2 Beam Dimensions'!$DS$17:$DS$267</c:f>
              <c:numCache>
                <c:formatCode>0.0000</c:formatCode>
                <c:ptCount val="251"/>
                <c:pt idx="0">
                  <c:v>352.79255612532734</c:v>
                </c:pt>
                <c:pt idx="1">
                  <c:v>349.97022230747552</c:v>
                </c:pt>
                <c:pt idx="2">
                  <c:v>347.14790155255048</c:v>
                </c:pt>
                <c:pt idx="3">
                  <c:v>344.32559356149761</c:v>
                </c:pt>
                <c:pt idx="4">
                  <c:v>341.503298035272</c:v>
                </c:pt>
                <c:pt idx="5">
                  <c:v>338.6810146748395</c:v>
                </c:pt>
                <c:pt idx="6">
                  <c:v>335.85874318117635</c:v>
                </c:pt>
                <c:pt idx="7">
                  <c:v>333.03648325527143</c:v>
                </c:pt>
                <c:pt idx="8">
                  <c:v>330.21423459812542</c:v>
                </c:pt>
                <c:pt idx="9">
                  <c:v>327.50008551615423</c:v>
                </c:pt>
                <c:pt idx="10">
                  <c:v>324.68028633551251</c:v>
                </c:pt>
                <c:pt idx="11">
                  <c:v>321.86052923428247</c:v>
                </c:pt>
                <c:pt idx="12">
                  <c:v>319.04081502357218</c:v>
                </c:pt>
                <c:pt idx="13">
                  <c:v>316.22114454601956</c:v>
                </c:pt>
                <c:pt idx="14">
                  <c:v>313.40151867720573</c:v>
                </c:pt>
                <c:pt idx="15">
                  <c:v>310.58193832714664</c:v>
                </c:pt>
                <c:pt idx="16">
                  <c:v>307.7624044418655</c:v>
                </c:pt>
                <c:pt idx="17">
                  <c:v>304.94291800505209</c:v>
                </c:pt>
                <c:pt idx="18">
                  <c:v>302.12348003981481</c:v>
                </c:pt>
                <c:pt idx="19">
                  <c:v>299.30409161053149</c:v>
                </c:pt>
                <c:pt idx="20">
                  <c:v>296.48475382480467</c:v>
                </c:pt>
                <c:pt idx="21">
                  <c:v>293.66546783553076</c:v>
                </c:pt>
                <c:pt idx="22">
                  <c:v>290.84623484308634</c:v>
                </c:pt>
                <c:pt idx="23">
                  <c:v>288.02705609764496</c:v>
                </c:pt>
                <c:pt idx="24">
                  <c:v>285.20793290162896</c:v>
                </c:pt>
                <c:pt idx="25">
                  <c:v>282.38886661230856</c:v>
                </c:pt>
                <c:pt idx="26">
                  <c:v>279.56985864455669</c:v>
                </c:pt>
                <c:pt idx="27">
                  <c:v>276.75091047377214</c:v>
                </c:pt>
                <c:pt idx="28">
                  <c:v>273.93202363898149</c:v>
                </c:pt>
                <c:pt idx="29">
                  <c:v>271.1131997461348</c:v>
                </c:pt>
                <c:pt idx="30">
                  <c:v>268.29444047160655</c:v>
                </c:pt>
                <c:pt idx="31">
                  <c:v>265.47574756591996</c:v>
                </c:pt>
                <c:pt idx="32">
                  <c:v>262.65712285770849</c:v>
                </c:pt>
                <c:pt idx="33">
                  <c:v>259.83856825793566</c:v>
                </c:pt>
                <c:pt idx="34">
                  <c:v>257.02008576438857</c:v>
                </c:pt>
                <c:pt idx="35">
                  <c:v>254.20167746647115</c:v>
                </c:pt>
                <c:pt idx="36">
                  <c:v>251.38334555031639</c:v>
                </c:pt>
                <c:pt idx="37">
                  <c:v>248.56509230424538</c:v>
                </c:pt>
                <c:pt idx="38">
                  <c:v>245.746920124599</c:v>
                </c:pt>
                <c:pt idx="39">
                  <c:v>242.92883152197393</c:v>
                </c:pt>
                <c:pt idx="40">
                  <c:v>240.11082912789422</c:v>
                </c:pt>
                <c:pt idx="41">
                  <c:v>237.2929157019561</c:v>
                </c:pt>
                <c:pt idx="42">
                  <c:v>234.47509413948438</c:v>
                </c:pt>
                <c:pt idx="43">
                  <c:v>231.65736747974375</c:v>
                </c:pt>
                <c:pt idx="44">
                  <c:v>228.83973891475313</c:v>
                </c:pt>
                <c:pt idx="45">
                  <c:v>226.02221179875437</c:v>
                </c:pt>
                <c:pt idx="46">
                  <c:v>223.20478965839359</c:v>
                </c:pt>
                <c:pt idx="47">
                  <c:v>220.38747620367727</c:v>
                </c:pt>
                <c:pt idx="48">
                  <c:v>217.57027533977367</c:v>
                </c:pt>
                <c:pt idx="49">
                  <c:v>214.75319117973621</c:v>
                </c:pt>
                <c:pt idx="50">
                  <c:v>211.93622805823352</c:v>
                </c:pt>
                <c:pt idx="51">
                  <c:v>209.11939054638043</c:v>
                </c:pt>
                <c:pt idx="52">
                  <c:v>206.30268346777399</c:v>
                </c:pt>
                <c:pt idx="53">
                  <c:v>203.4861119158507</c:v>
                </c:pt>
                <c:pt idx="54">
                  <c:v>200.6696812726922</c:v>
                </c:pt>
                <c:pt idx="55">
                  <c:v>197.85339722942336</c:v>
                </c:pt>
                <c:pt idx="56">
                  <c:v>195.03726580836184</c:v>
                </c:pt>
                <c:pt idx="57">
                  <c:v>192.22129338709536</c:v>
                </c:pt>
                <c:pt idx="58">
                  <c:v>189.40548672468867</c:v>
                </c:pt>
                <c:pt idx="59">
                  <c:v>186.58985299023618</c:v>
                </c:pt>
                <c:pt idx="60">
                  <c:v>183.77439979401584</c:v>
                </c:pt>
                <c:pt idx="61">
                  <c:v>180.9591352215194</c:v>
                </c:pt>
                <c:pt idx="62">
                  <c:v>178.14406787067483</c:v>
                </c:pt>
                <c:pt idx="63">
                  <c:v>175.32920689261414</c:v>
                </c:pt>
                <c:pt idx="64">
                  <c:v>172.51456203638702</c:v>
                </c:pt>
                <c:pt idx="65">
                  <c:v>169.70014369807069</c:v>
                </c:pt>
                <c:pt idx="66">
                  <c:v>166.88596297478855</c:v>
                </c:pt>
                <c:pt idx="67">
                  <c:v>164.07203172421708</c:v>
                </c:pt>
                <c:pt idx="68">
                  <c:v>161.25836263024166</c:v>
                </c:pt>
                <c:pt idx="69">
                  <c:v>158.44496927551228</c:v>
                </c:pt>
                <c:pt idx="70">
                  <c:v>155.63186622175928</c:v>
                </c:pt>
                <c:pt idx="71">
                  <c:v>152.8190690988497</c:v>
                </c:pt>
                <c:pt idx="72">
                  <c:v>150.00659470371247</c:v>
                </c:pt>
                <c:pt idx="73">
                  <c:v>147.1944611104268</c:v>
                </c:pt>
                <c:pt idx="74">
                  <c:v>144.38268779296706</c:v>
                </c:pt>
                <c:pt idx="75">
                  <c:v>141.57129576232683</c:v>
                </c:pt>
                <c:pt idx="76">
                  <c:v>138.76030772002127</c:v>
                </c:pt>
                <c:pt idx="77">
                  <c:v>135.94974823028403</c:v>
                </c:pt>
                <c:pt idx="78">
                  <c:v>133.13964391366048</c:v>
                </c:pt>
                <c:pt idx="79">
                  <c:v>130.33002366514933</c:v>
                </c:pt>
                <c:pt idx="80">
                  <c:v>127.52091890058608</c:v>
                </c:pt>
                <c:pt idx="81">
                  <c:v>124.71236383560588</c:v>
                </c:pt>
                <c:pt idx="82">
                  <c:v>121.90439580229989</c:v>
                </c:pt>
                <c:pt idx="83">
                  <c:v>119.09705560961009</c:v>
                </c:pt>
                <c:pt idx="84">
                  <c:v>116.2903879546369</c:v>
                </c:pt>
                <c:pt idx="85">
                  <c:v>113.48444189340134</c:v>
                </c:pt>
                <c:pt idx="86">
                  <c:v>110.67927138127162</c:v>
                </c:pt>
                <c:pt idx="87">
                  <c:v>107.87493589530305</c:v>
                </c:pt>
                <c:pt idx="88">
                  <c:v>105.07150115324802</c:v>
                </c:pt>
                <c:pt idx="89">
                  <c:v>102.26903994708564</c:v>
                </c:pt>
                <c:pt idx="90">
                  <c:v>99.467633112759501</c:v>
                </c:pt>
                <c:pt idx="91">
                  <c:v>96.667370662593356</c:v>
                </c:pt>
                <c:pt idx="92">
                  <c:v>93.868353112846037</c:v>
                </c:pt>
                <c:pt idx="93">
                  <c:v>91.070693046410497</c:v>
                </c:pt>
                <c:pt idx="94">
                  <c:v>88.274516960214839</c:v>
                </c:pt>
                <c:pt idx="95">
                  <c:v>85.479967459049419</c:v>
                </c:pt>
                <c:pt idx="96">
                  <c:v>82.687205873130779</c:v>
                </c:pt>
                <c:pt idx="97">
                  <c:v>79.896415396808095</c:v>
                </c:pt>
                <c:pt idx="98">
                  <c:v>77.107804871891915</c:v>
                </c:pt>
                <c:pt idx="99">
                  <c:v>74.321613373144089</c:v>
                </c:pt>
                <c:pt idx="100">
                  <c:v>71.538115798271974</c:v>
                </c:pt>
                <c:pt idx="101">
                  <c:v>68.757629724126247</c:v>
                </c:pt>
                <c:pt idx="102">
                  <c:v>65.980523870036478</c:v>
                </c:pt>
                <c:pt idx="103">
                  <c:v>63.207228615765139</c:v>
                </c:pt>
                <c:pt idx="104">
                  <c:v>60.438249165989241</c:v>
                </c:pt>
                <c:pt idx="105">
                  <c:v>57.674182150476042</c:v>
                </c:pt>
                <c:pt idx="106">
                  <c:v>54.915736720650486</c:v>
                </c:pt>
                <c:pt idx="107">
                  <c:v>52.163761579802483</c:v>
                </c:pt>
                <c:pt idx="108">
                  <c:v>49.419279910008953</c:v>
                </c:pt>
                <c:pt idx="109">
                  <c:v>46.683534897532923</c:v>
                </c:pt>
                <c:pt idx="110">
                  <c:v>43.958049600734157</c:v>
                </c:pt>
                <c:pt idx="111">
                  <c:v>41.244706377696915</c:v>
                </c:pt>
                <c:pt idx="112">
                  <c:v>38.545853167428916</c:v>
                </c:pt>
                <c:pt idx="113">
                  <c:v>35.864446816249753</c:v>
                </c:pt>
                <c:pt idx="114">
                  <c:v>33.204247590518783</c:v>
                </c:pt>
                <c:pt idx="115">
                  <c:v>30.570084138839327</c:v>
                </c:pt>
                <c:pt idx="116">
                  <c:v>27.96821411497514</c:v>
                </c:pt>
                <c:pt idx="117">
                  <c:v>25.406810717997864</c:v>
                </c:pt>
                <c:pt idx="118">
                  <c:v>22.896604299704787</c:v>
                </c:pt>
                <c:pt idx="119">
                  <c:v>20.451687712389273</c:v>
                </c:pt>
                <c:pt idx="120">
                  <c:v>18.090425530037777</c:v>
                </c:pt>
                <c:pt idx="121">
                  <c:v>15.836240087408315</c:v>
                </c:pt>
                <c:pt idx="122">
                  <c:v>13.717727201706902</c:v>
                </c:pt>
                <c:pt idx="123">
                  <c:v>11.767131264090786</c:v>
                </c:pt>
                <c:pt idx="124">
                  <c:v>10.016089475365607</c:v>
                </c:pt>
                <c:pt idx="125">
                  <c:v>8.4886052830141061</c:v>
                </c:pt>
                <c:pt idx="126">
                  <c:v>7.1937490263629895</c:v>
                </c:pt>
                <c:pt idx="127">
                  <c:v>6.1224503660855483</c:v>
                </c:pt>
                <c:pt idx="128">
                  <c:v>5.2507058546990439</c:v>
                </c:pt>
                <c:pt idx="129">
                  <c:v>4.5468782913978405</c:v>
                </c:pt>
                <c:pt idx="130">
                  <c:v>3.9787232850246816</c:v>
                </c:pt>
                <c:pt idx="131">
                  <c:v>3.5176450183735319</c:v>
                </c:pt>
                <c:pt idx="132">
                  <c:v>3.140221156686426</c:v>
                </c:pt>
                <c:pt idx="133">
                  <c:v>2.8280871259769302</c:v>
                </c:pt>
                <c:pt idx="134">
                  <c:v>2.5671500739515913</c:v>
                </c:pt>
                <c:pt idx="135">
                  <c:v>2.3466796488131365</c:v>
                </c:pt>
                <c:pt idx="136">
                  <c:v>2.1585026514899752</c:v>
                </c:pt>
                <c:pt idx="137">
                  <c:v>1.9963614282183251</c:v>
                </c:pt>
                <c:pt idx="138">
                  <c:v>1.8554273303948712</c:v>
                </c:pt>
                <c:pt idx="139">
                  <c:v>1.7319400916602419</c:v>
                </c:pt>
                <c:pt idx="140">
                  <c:v>1.6229428656948635</c:v>
                </c:pt>
                <c:pt idx="141">
                  <c:v>1.5260877134910231</c:v>
                </c:pt>
                <c:pt idx="142">
                  <c:v>1.4394922769644332</c:v>
                </c:pt>
                <c:pt idx="143">
                  <c:v>1.3616334977553315</c:v>
                </c:pt>
                <c:pt idx="144">
                  <c:v>1.2912681896007321</c:v>
                </c:pt>
                <c:pt idx="145">
                  <c:v>1.2273731704236646</c:v>
                </c:pt>
                <c:pt idx="146">
                  <c:v>1.1690997369342355</c:v>
                </c:pt>
                <c:pt idx="147">
                  <c:v>1.1157387377075239</c:v>
                </c:pt>
                <c:pt idx="148">
                  <c:v>1.066693542976239</c:v>
                </c:pt>
                <c:pt idx="149">
                  <c:v>1.0214589480633833</c:v>
                </c:pt>
                <c:pt idx="150">
                  <c:v>0.97960457320647976</c:v>
                </c:pt>
                <c:pt idx="151">
                  <c:v>0.94076169907624774</c:v>
                </c:pt>
                <c:pt idx="152">
                  <c:v>0.90461274882147791</c:v>
                </c:pt>
                <c:pt idx="153">
                  <c:v>0.87088282473504108</c:v>
                </c:pt>
                <c:pt idx="154">
                  <c:v>0.83933285205507957</c:v>
                </c:pt>
                <c:pt idx="155">
                  <c:v>0.80975398897112427</c:v>
                </c:pt>
                <c:pt idx="156">
                  <c:v>0.78196304113392756</c:v>
                </c:pt>
                <c:pt idx="157">
                  <c:v>0.75579867832696124</c:v>
                </c:pt>
                <c:pt idx="158">
                  <c:v>0.73111829575989162</c:v>
                </c:pt>
                <c:pt idx="159">
                  <c:v>0.70779539650459355</c:v>
                </c:pt>
                <c:pt idx="160">
                  <c:v>0.68571739766812101</c:v>
                </c:pt>
                <c:pt idx="161">
                  <c:v>0.66478378299164831</c:v>
                </c:pt>
                <c:pt idx="162">
                  <c:v>0.64490454015140131</c:v>
                </c:pt>
                <c:pt idx="163">
                  <c:v>0.62599883320380201</c:v>
                </c:pt>
                <c:pt idx="164">
                  <c:v>0.60799387016973583</c:v>
                </c:pt>
                <c:pt idx="165">
                  <c:v>0.59082393329686056</c:v>
                </c:pt>
                <c:pt idx="166">
                  <c:v>0.57442954552980297</c:v>
                </c:pt>
                <c:pt idx="167">
                  <c:v>0.55875675150038973</c:v>
                </c:pt>
                <c:pt idx="168">
                  <c:v>0.54375649518755154</c:v>
                </c:pt>
                <c:pt idx="169">
                  <c:v>0.52938407949091015</c:v>
                </c:pt>
                <c:pt idx="170">
                  <c:v>0.51559869546848347</c:v>
                </c:pt>
                <c:pt idx="171">
                  <c:v>0.50236301102914638</c:v>
                </c:pt>
                <c:pt idx="172">
                  <c:v>0.48964281053767422</c:v>
                </c:pt>
                <c:pt idx="173">
                  <c:v>0.4774066781586157</c:v>
                </c:pt>
                <c:pt idx="174">
                  <c:v>0.46562571889323578</c:v>
                </c:pt>
                <c:pt idx="175">
                  <c:v>0.45427331219616462</c:v>
                </c:pt>
                <c:pt idx="176">
                  <c:v>0.44332489383376128</c:v>
                </c:pt>
                <c:pt idx="177">
                  <c:v>0.4327577622909331</c:v>
                </c:pt>
                <c:pt idx="178">
                  <c:v>0.42255090657391747</c:v>
                </c:pt>
                <c:pt idx="179">
                  <c:v>0.41268485270852295</c:v>
                </c:pt>
                <c:pt idx="180">
                  <c:v>0.40314152661548519</c:v>
                </c:pt>
                <c:pt idx="181">
                  <c:v>0.3939041313658862</c:v>
                </c:pt>
                <c:pt idx="182">
                  <c:v>0.38495703709263296</c:v>
                </c:pt>
                <c:pt idx="183">
                  <c:v>0.37628568206547186</c:v>
                </c:pt>
                <c:pt idx="184">
                  <c:v>0.36787648363429071</c:v>
                </c:pt>
                <c:pt idx="185">
                  <c:v>0.35971675791380164</c:v>
                </c:pt>
                <c:pt idx="186">
                  <c:v>0.35179464722749287</c:v>
                </c:pt>
                <c:pt idx="187">
                  <c:v>0.34409905445203037</c:v>
                </c:pt>
                <c:pt idx="188">
                  <c:v>0.33661958351007115</c:v>
                </c:pt>
                <c:pt idx="189">
                  <c:v>0.32934648535201916</c:v>
                </c:pt>
                <c:pt idx="190">
                  <c:v>0.3222706088458267</c:v>
                </c:pt>
                <c:pt idx="191">
                  <c:v>0.31538335606357748</c:v>
                </c:pt>
                <c:pt idx="192">
                  <c:v>0.30867664151348606</c:v>
                </c:pt>
                <c:pt idx="193">
                  <c:v>0.30214285491754822</c:v>
                </c:pt>
                <c:pt idx="194">
                  <c:v>0.29577482718109138</c:v>
                </c:pt>
                <c:pt idx="195">
                  <c:v>0.28956579924002313</c:v>
                </c:pt>
                <c:pt idx="196">
                  <c:v>0.28350939350622184</c:v>
                </c:pt>
                <c:pt idx="197">
                  <c:v>0.27759958766212378</c:v>
                </c:pt>
                <c:pt idx="198">
                  <c:v>0.27183069058280296</c:v>
                </c:pt>
                <c:pt idx="199">
                  <c:v>0.26619732018660613</c:v>
                </c:pt>
                <c:pt idx="200">
                  <c:v>0.26069438303710513</c:v>
                </c:pt>
                <c:pt idx="201">
                  <c:v>0.25531705553717643</c:v>
                </c:pt>
                <c:pt idx="202">
                  <c:v>0.25006076657199117</c:v>
                </c:pt>
                <c:pt idx="203">
                  <c:v>0.24492118147296082</c:v>
                </c:pt>
                <c:pt idx="204">
                  <c:v>0.23989418718667821</c:v>
                </c:pt>
                <c:pt idx="205">
                  <c:v>0.23497587854483015</c:v>
                </c:pt>
                <c:pt idx="206">
                  <c:v>0.23016254554093507</c:v>
                </c:pt>
                <c:pt idx="207">
                  <c:v>0.22545066152895288</c:v>
                </c:pt>
                <c:pt idx="208">
                  <c:v>0.2208368722669718</c:v>
                </c:pt>
                <c:pt idx="209">
                  <c:v>0.21631798573608307</c:v>
                </c:pt>
                <c:pt idx="210">
                  <c:v>0.21189096267158902</c:v>
                </c:pt>
                <c:pt idx="211">
                  <c:v>0.20755290774869195</c:v>
                </c:pt>
                <c:pt idx="212">
                  <c:v>0.2033010613711923</c:v>
                </c:pt>
                <c:pt idx="213">
                  <c:v>0.19913279201492173</c:v>
                </c:pt>
                <c:pt idx="214">
                  <c:v>0.19504558908330694</c:v>
                </c:pt>
                <c:pt idx="215">
                  <c:v>0.19103705623543021</c:v>
                </c:pt>
                <c:pt idx="216">
                  <c:v>0.18710490515024958</c:v>
                </c:pt>
                <c:pt idx="217">
                  <c:v>0.18324694969470556</c:v>
                </c:pt>
                <c:pt idx="218">
                  <c:v>0.17946110046497665</c:v>
                </c:pt>
                <c:pt idx="219">
                  <c:v>0.17574535967369798</c:v>
                </c:pt>
                <c:pt idx="220">
                  <c:v>0.17209781635776267</c:v>
                </c:pt>
                <c:pt idx="221">
                  <c:v>0.16851664188337168</c:v>
                </c:pt>
                <c:pt idx="222">
                  <c:v>0.16500008572745628</c:v>
                </c:pt>
                <c:pt idx="223">
                  <c:v>0.161546471515436</c:v>
                </c:pt>
                <c:pt idx="224">
                  <c:v>0.15815419329740621</c:v>
                </c:pt>
                <c:pt idx="225">
                  <c:v>0.15482171204661199</c:v>
                </c:pt>
                <c:pt idx="226">
                  <c:v>0.15154755236440565</c:v>
                </c:pt>
                <c:pt idx="227">
                  <c:v>0.14833029937778974</c:v>
                </c:pt>
                <c:pt idx="228">
                  <c:v>0.14516859581658537</c:v>
                </c:pt>
                <c:pt idx="229">
                  <c:v>0.14206113925837371</c:v>
                </c:pt>
                <c:pt idx="230">
                  <c:v>0.13900667952972867</c:v>
                </c:pt>
                <c:pt idx="231">
                  <c:v>0.13600401625379277</c:v>
                </c:pt>
                <c:pt idx="232">
                  <c:v>0.13305199653456157</c:v>
                </c:pt>
                <c:pt idx="233">
                  <c:v>0.13014951276923625</c:v>
                </c:pt>
                <c:pt idx="234">
                  <c:v>0.12729550058003269</c:v>
                </c:pt>
                <c:pt idx="235">
                  <c:v>0.12448893685854046</c:v>
                </c:pt>
                <c:pt idx="236">
                  <c:v>0.12172883791498634</c:v>
                </c:pt>
                <c:pt idx="237">
                  <c:v>0.11901425772620655</c:v>
                </c:pt>
                <c:pt idx="238">
                  <c:v>0.11634428627627358</c:v>
                </c:pt>
                <c:pt idx="239">
                  <c:v>0.11371804798383778</c:v>
                </c:pt>
                <c:pt idx="240">
                  <c:v>0.11113470021126659</c:v>
                </c:pt>
                <c:pt idx="241">
                  <c:v>0.10859343185040871</c:v>
                </c:pt>
                <c:pt idx="242">
                  <c:v>4.0206481895666002E-4</c:v>
                </c:pt>
                <c:pt idx="243">
                  <c:v>3.1027296233787638E-4</c:v>
                </c:pt>
                <c:pt idx="244">
                  <c:v>2.2974986470103431E-4</c:v>
                </c:pt>
                <c:pt idx="245">
                  <c:v>1.6079452515782577E-4</c:v>
                </c:pt>
                <c:pt idx="246">
                  <c:v>1.037059551265429E-4</c:v>
                </c:pt>
                <c:pt idx="247">
                  <c:v>5.8783178047860929E-5</c:v>
                </c:pt>
                <c:pt idx="248">
                  <c:v>2.6325228276391499E-5</c:v>
                </c:pt>
                <c:pt idx="249">
                  <c:v>6.6311506827787525E-6</c:v>
                </c:pt>
                <c:pt idx="25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BA5-4516-B76A-340737E2D0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82098112"/>
        <c:axId val="1561321936"/>
      </c:lineChart>
      <c:catAx>
        <c:axId val="118209811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y Distance From Centroid [m]</a:t>
                </a:r>
              </a:p>
            </c:rich>
          </c:tx>
          <c:layout>
            <c:manualLayout>
              <c:xMode val="edge"/>
              <c:yMode val="edge"/>
              <c:x val="0.4066267338710759"/>
              <c:y val="0.9274738896738138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1321936"/>
        <c:crosses val="autoZero"/>
        <c:auto val="1"/>
        <c:lblAlgn val="ctr"/>
        <c:lblOffset val="100"/>
        <c:noMultiLvlLbl val="0"/>
      </c:catAx>
      <c:valAx>
        <c:axId val="1561321936"/>
        <c:scaling>
          <c:orientation val="minMax"/>
          <c:max val="5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/>
                  <a:t>Normal  Stress [MPa]</a:t>
                </a:r>
              </a:p>
            </c:rich>
          </c:tx>
          <c:layout>
            <c:manualLayout>
              <c:xMode val="edge"/>
              <c:yMode val="edge"/>
              <c:x val="2.1575870076244279E-2"/>
              <c:y val="0.3676020491804511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20981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20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Drag Principal Stress Over Cross-Sectional Height</a:t>
            </a:r>
          </a:p>
        </c:rich>
      </c:tx>
      <c:layout>
        <c:manualLayout>
          <c:xMode val="edge"/>
          <c:yMode val="edge"/>
          <c:x val="0.29555858613634917"/>
          <c:y val="2.7830558274750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734171660017972"/>
          <c:y val="0.11274344897889757"/>
          <c:w val="0.85781978559262295"/>
          <c:h val="0.7982311536131016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Dimensions'!$EB$16</c:f>
              <c:strCache>
                <c:ptCount val="1"/>
                <c:pt idx="0">
                  <c:v>σ1 [MPa]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Dimensions'!$DX$17:$DX$117</c:f>
              <c:numCache>
                <c:formatCode>0.000</c:formatCode>
                <c:ptCount val="101"/>
                <c:pt idx="0">
                  <c:v>-4.9000000000000002E-2</c:v>
                </c:pt>
                <c:pt idx="1">
                  <c:v>-4.802E-2</c:v>
                </c:pt>
                <c:pt idx="2">
                  <c:v>-4.7039999999999998E-2</c:v>
                </c:pt>
                <c:pt idx="3">
                  <c:v>-4.6059999999999997E-2</c:v>
                </c:pt>
                <c:pt idx="4">
                  <c:v>-4.5079999999999995E-2</c:v>
                </c:pt>
                <c:pt idx="5">
                  <c:v>-4.41E-2</c:v>
                </c:pt>
                <c:pt idx="6">
                  <c:v>-4.3119999999999999E-2</c:v>
                </c:pt>
                <c:pt idx="7">
                  <c:v>-4.2139999999999997E-2</c:v>
                </c:pt>
                <c:pt idx="8">
                  <c:v>-4.1160000000000002E-2</c:v>
                </c:pt>
                <c:pt idx="9">
                  <c:v>-4.018E-2</c:v>
                </c:pt>
                <c:pt idx="10">
                  <c:v>-3.9199999999999999E-2</c:v>
                </c:pt>
                <c:pt idx="11">
                  <c:v>-3.8219999999999997E-2</c:v>
                </c:pt>
                <c:pt idx="12">
                  <c:v>-3.7239999999999995E-2</c:v>
                </c:pt>
                <c:pt idx="13">
                  <c:v>-3.6260000000000001E-2</c:v>
                </c:pt>
                <c:pt idx="14">
                  <c:v>-3.5279999999999999E-2</c:v>
                </c:pt>
                <c:pt idx="15">
                  <c:v>-3.4300000000000004E-2</c:v>
                </c:pt>
                <c:pt idx="16">
                  <c:v>-3.3320000000000002E-2</c:v>
                </c:pt>
                <c:pt idx="17">
                  <c:v>-3.2340000000000001E-2</c:v>
                </c:pt>
                <c:pt idx="18">
                  <c:v>-3.1359999999999999E-2</c:v>
                </c:pt>
                <c:pt idx="19">
                  <c:v>-3.0380000000000001E-2</c:v>
                </c:pt>
                <c:pt idx="20">
                  <c:v>-2.9399999999999999E-2</c:v>
                </c:pt>
                <c:pt idx="21">
                  <c:v>-2.8420000000000001E-2</c:v>
                </c:pt>
                <c:pt idx="22">
                  <c:v>-2.7439999999999999E-2</c:v>
                </c:pt>
                <c:pt idx="23">
                  <c:v>-2.6460000000000001E-2</c:v>
                </c:pt>
                <c:pt idx="24">
                  <c:v>-2.5479999999999999E-2</c:v>
                </c:pt>
                <c:pt idx="25">
                  <c:v>-2.4500000000000001E-2</c:v>
                </c:pt>
                <c:pt idx="26">
                  <c:v>-2.3519999999999999E-2</c:v>
                </c:pt>
                <c:pt idx="27">
                  <c:v>-2.2539999999999998E-2</c:v>
                </c:pt>
                <c:pt idx="28">
                  <c:v>-2.1559999999999999E-2</c:v>
                </c:pt>
                <c:pt idx="29">
                  <c:v>-2.0580000000000001E-2</c:v>
                </c:pt>
                <c:pt idx="30">
                  <c:v>-1.9599999999999999E-2</c:v>
                </c:pt>
                <c:pt idx="31">
                  <c:v>-1.8619999999999998E-2</c:v>
                </c:pt>
                <c:pt idx="32">
                  <c:v>-1.7639999999999999E-2</c:v>
                </c:pt>
                <c:pt idx="33">
                  <c:v>-1.6660000000000001E-2</c:v>
                </c:pt>
                <c:pt idx="34">
                  <c:v>-1.5679999999999999E-2</c:v>
                </c:pt>
                <c:pt idx="35">
                  <c:v>-1.47E-2</c:v>
                </c:pt>
                <c:pt idx="36">
                  <c:v>-1.372E-2</c:v>
                </c:pt>
                <c:pt idx="37">
                  <c:v>-1.274E-2</c:v>
                </c:pt>
                <c:pt idx="38">
                  <c:v>-1.176E-2</c:v>
                </c:pt>
                <c:pt idx="39">
                  <c:v>-1.078E-2</c:v>
                </c:pt>
                <c:pt idx="40">
                  <c:v>-9.7999999999999997E-3</c:v>
                </c:pt>
                <c:pt idx="41">
                  <c:v>-8.8199999999999997E-3</c:v>
                </c:pt>
                <c:pt idx="42">
                  <c:v>-7.8399999999999997E-3</c:v>
                </c:pt>
                <c:pt idx="43">
                  <c:v>-6.8600000000000093E-3</c:v>
                </c:pt>
                <c:pt idx="44">
                  <c:v>-5.8800000000000094E-3</c:v>
                </c:pt>
                <c:pt idx="45">
                  <c:v>-4.8999999999999998E-3</c:v>
                </c:pt>
                <c:pt idx="46">
                  <c:v>-3.9199999999999999E-3</c:v>
                </c:pt>
                <c:pt idx="47">
                  <c:v>-2.9399999999999999E-3</c:v>
                </c:pt>
                <c:pt idx="48">
                  <c:v>-1.9599999999999999E-3</c:v>
                </c:pt>
                <c:pt idx="49">
                  <c:v>-9.7999999999999997E-4</c:v>
                </c:pt>
                <c:pt idx="50">
                  <c:v>0</c:v>
                </c:pt>
                <c:pt idx="51">
                  <c:v>9.7999999999999411E-4</c:v>
                </c:pt>
                <c:pt idx="52">
                  <c:v>1.9599999999999904E-3</c:v>
                </c:pt>
                <c:pt idx="53">
                  <c:v>2.9399999999999999E-3</c:v>
                </c:pt>
                <c:pt idx="54">
                  <c:v>3.9199999999999999E-3</c:v>
                </c:pt>
                <c:pt idx="55">
                  <c:v>4.8999999999999998E-3</c:v>
                </c:pt>
                <c:pt idx="56">
                  <c:v>5.8799999999999998E-3</c:v>
                </c:pt>
                <c:pt idx="57">
                  <c:v>6.8600000000000978E-3</c:v>
                </c:pt>
                <c:pt idx="58">
                  <c:v>7.8400000000000986E-3</c:v>
                </c:pt>
                <c:pt idx="59">
                  <c:v>8.8200000000000986E-3</c:v>
                </c:pt>
                <c:pt idx="60">
                  <c:v>9.8000000000000986E-3</c:v>
                </c:pt>
                <c:pt idx="61">
                  <c:v>1.0780000000000099E-2</c:v>
                </c:pt>
                <c:pt idx="62">
                  <c:v>1.1760000000000098E-2</c:v>
                </c:pt>
                <c:pt idx="63">
                  <c:v>1.2740000000000098E-2</c:v>
                </c:pt>
                <c:pt idx="64">
                  <c:v>1.3720000000000097E-2</c:v>
                </c:pt>
                <c:pt idx="65">
                  <c:v>1.4700000000000098E-2</c:v>
                </c:pt>
                <c:pt idx="66">
                  <c:v>1.56800000000001E-2</c:v>
                </c:pt>
                <c:pt idx="67">
                  <c:v>1.6660000000000095E-2</c:v>
                </c:pt>
                <c:pt idx="68">
                  <c:v>1.7640000000000097E-2</c:v>
                </c:pt>
                <c:pt idx="69">
                  <c:v>1.8620000000000098E-2</c:v>
                </c:pt>
                <c:pt idx="70">
                  <c:v>1.96000000000001E-2</c:v>
                </c:pt>
                <c:pt idx="71">
                  <c:v>2.0580000000000095E-2</c:v>
                </c:pt>
                <c:pt idx="72">
                  <c:v>2.1560000000000096E-2</c:v>
                </c:pt>
                <c:pt idx="73">
                  <c:v>2.2540000000000098E-2</c:v>
                </c:pt>
                <c:pt idx="74">
                  <c:v>2.35200000000001E-2</c:v>
                </c:pt>
                <c:pt idx="75">
                  <c:v>2.4500000000000095E-2</c:v>
                </c:pt>
                <c:pt idx="76">
                  <c:v>2.5480000000000096E-2</c:v>
                </c:pt>
                <c:pt idx="77">
                  <c:v>2.6460000000000098E-2</c:v>
                </c:pt>
                <c:pt idx="78">
                  <c:v>2.74400000000001E-2</c:v>
                </c:pt>
                <c:pt idx="79">
                  <c:v>2.8420000000000094E-2</c:v>
                </c:pt>
                <c:pt idx="80">
                  <c:v>2.9400000000000096E-2</c:v>
                </c:pt>
                <c:pt idx="81">
                  <c:v>3.0380000000000098E-2</c:v>
                </c:pt>
                <c:pt idx="82">
                  <c:v>3.1360000000000096E-2</c:v>
                </c:pt>
                <c:pt idx="83">
                  <c:v>3.2340000000000098E-2</c:v>
                </c:pt>
                <c:pt idx="84">
                  <c:v>3.33200000000001E-2</c:v>
                </c:pt>
                <c:pt idx="85">
                  <c:v>3.4300000000000101E-2</c:v>
                </c:pt>
                <c:pt idx="86">
                  <c:v>3.5280000000000096E-2</c:v>
                </c:pt>
                <c:pt idx="87">
                  <c:v>3.6260000000000098E-2</c:v>
                </c:pt>
                <c:pt idx="88">
                  <c:v>3.7240000000000099E-2</c:v>
                </c:pt>
                <c:pt idx="89">
                  <c:v>3.8220000000000094E-2</c:v>
                </c:pt>
                <c:pt idx="90">
                  <c:v>3.9200000000000096E-2</c:v>
                </c:pt>
                <c:pt idx="91">
                  <c:v>4.0180000000000098E-2</c:v>
                </c:pt>
                <c:pt idx="92">
                  <c:v>4.1160000000000099E-2</c:v>
                </c:pt>
                <c:pt idx="93">
                  <c:v>4.2140000000000101E-2</c:v>
                </c:pt>
                <c:pt idx="94">
                  <c:v>4.3120000000000096E-2</c:v>
                </c:pt>
                <c:pt idx="95">
                  <c:v>4.4100000000000097E-2</c:v>
                </c:pt>
                <c:pt idx="96">
                  <c:v>4.5080000000000099E-2</c:v>
                </c:pt>
                <c:pt idx="97">
                  <c:v>4.6060000000000094E-2</c:v>
                </c:pt>
                <c:pt idx="98">
                  <c:v>4.7040000000000096E-2</c:v>
                </c:pt>
                <c:pt idx="99">
                  <c:v>4.8020000000000097E-2</c:v>
                </c:pt>
                <c:pt idx="100">
                  <c:v>4.9000000000000002E-2</c:v>
                </c:pt>
              </c:numCache>
            </c:numRef>
          </c:cat>
          <c:val>
            <c:numRef>
              <c:f>'P.2 Beam Dimensions'!$EB$17:$EB$117</c:f>
              <c:numCache>
                <c:formatCode>0.0000</c:formatCode>
                <c:ptCount val="101"/>
                <c:pt idx="0">
                  <c:v>445.0666898287418</c:v>
                </c:pt>
                <c:pt idx="1">
                  <c:v>436.16537045379869</c:v>
                </c:pt>
                <c:pt idx="2">
                  <c:v>427.2640799402609</c:v>
                </c:pt>
                <c:pt idx="3">
                  <c:v>418.36281834468252</c:v>
                </c:pt>
                <c:pt idx="4">
                  <c:v>409.46158576614062</c:v>
                </c:pt>
                <c:pt idx="5">
                  <c:v>400.56038235096025</c:v>
                </c:pt>
                <c:pt idx="6">
                  <c:v>391.65920829808238</c:v>
                </c:pt>
                <c:pt idx="7">
                  <c:v>382.75806386518309</c:v>
                </c:pt>
                <c:pt idx="8">
                  <c:v>373.85694937566313</c:v>
                </c:pt>
                <c:pt idx="9">
                  <c:v>364.95586522666372</c:v>
                </c:pt>
                <c:pt idx="10">
                  <c:v>356.05481189828231</c:v>
                </c:pt>
                <c:pt idx="11">
                  <c:v>347.15378996420668</c:v>
                </c:pt>
                <c:pt idx="12">
                  <c:v>338.25280010402696</c:v>
                </c:pt>
                <c:pt idx="13">
                  <c:v>329.35184311754495</c:v>
                </c:pt>
                <c:pt idx="14">
                  <c:v>320.45091994146634</c:v>
                </c:pt>
                <c:pt idx="15">
                  <c:v>311.55003166895489</c:v>
                </c:pt>
                <c:pt idx="16">
                  <c:v>302.64917957263503</c:v>
                </c:pt>
                <c:pt idx="17">
                  <c:v>293.74836513177723</c:v>
                </c:pt>
                <c:pt idx="18">
                  <c:v>284.84759006457716</c:v>
                </c:pt>
                <c:pt idx="19">
                  <c:v>275.94685636668157</c:v>
                </c:pt>
                <c:pt idx="20">
                  <c:v>267.04616635741593</c:v>
                </c:pt>
                <c:pt idx="21">
                  <c:v>258.14552273557297</c:v>
                </c:pt>
                <c:pt idx="22">
                  <c:v>249.24492864715165</c:v>
                </c:pt>
                <c:pt idx="23">
                  <c:v>240.34438776814068</c:v>
                </c:pt>
                <c:pt idx="24">
                  <c:v>231.4439044063991</c:v>
                </c:pt>
                <c:pt idx="25">
                  <c:v>222.54348362797447</c:v>
                </c:pt>
                <c:pt idx="26">
                  <c:v>213.64313141498343</c:v>
                </c:pt>
                <c:pt idx="27">
                  <c:v>204.74285486465428</c:v>
                </c:pt>
                <c:pt idx="28">
                  <c:v>195.84266244261812</c:v>
                </c:pt>
                <c:pt idx="29">
                  <c:v>186.94256430851834</c:v>
                </c:pt>
                <c:pt idx="30">
                  <c:v>178.04257273922616</c:v>
                </c:pt>
                <c:pt idx="31">
                  <c:v>169.14270268559017</c:v>
                </c:pt>
                <c:pt idx="32">
                  <c:v>160.24297251459237</c:v>
                </c:pt>
                <c:pt idx="33">
                  <c:v>151.34340501316655</c:v>
                </c:pt>
                <c:pt idx="34">
                  <c:v>142.44402876800473</c:v>
                </c:pt>
                <c:pt idx="35">
                  <c:v>133.5448800965533</c:v>
                </c:pt>
                <c:pt idx="36">
                  <c:v>124.64600580432941</c:v>
                </c:pt>
                <c:pt idx="37">
                  <c:v>115.74746721264427</c:v>
                </c:pt>
                <c:pt idx="38">
                  <c:v>106.84934619615383</c:v>
                </c:pt>
                <c:pt idx="39">
                  <c:v>97.951754505889269</c:v>
                </c:pt>
                <c:pt idx="40">
                  <c:v>89.054848670502793</c:v>
                </c:pt>
                <c:pt idx="41">
                  <c:v>80.158854798188244</c:v>
                </c:pt>
                <c:pt idx="42">
                  <c:v>71.264111902682743</c:v>
                </c:pt>
                <c:pt idx="43">
                  <c:v>62.371152170339748</c:v>
                </c:pt>
                <c:pt idx="44">
                  <c:v>53.480860941326938</c:v>
                </c:pt>
                <c:pt idx="45">
                  <c:v>44.594826858800559</c:v>
                </c:pt>
                <c:pt idx="46">
                  <c:v>35.716210026824726</c:v>
                </c:pt>
                <c:pt idx="47">
                  <c:v>26.70472628251477</c:v>
                </c:pt>
                <c:pt idx="48">
                  <c:v>17.803818398686932</c:v>
                </c:pt>
                <c:pt idx="49">
                  <c:v>8.9037128644658861</c:v>
                </c:pt>
                <c:pt idx="50">
                  <c:v>0.14634333861410254</c:v>
                </c:pt>
                <c:pt idx="51">
                  <c:v>2.3790678910495799E-3</c:v>
                </c:pt>
                <c:pt idx="52">
                  <c:v>1.1508055372608794E-3</c:v>
                </c:pt>
                <c:pt idx="53">
                  <c:v>7.2489279026477504E-4</c:v>
                </c:pt>
                <c:pt idx="54">
                  <c:v>0.11087484052538343</c:v>
                </c:pt>
                <c:pt idx="55">
                  <c:v>8.8157875926384577E-2</c:v>
                </c:pt>
                <c:pt idx="56">
                  <c:v>7.2858161877839223E-2</c:v>
                </c:pt>
                <c:pt idx="57">
                  <c:v>6.1815594315806521E-2</c:v>
                </c:pt>
                <c:pt idx="58">
                  <c:v>5.3441530084050726E-2</c:v>
                </c:pt>
                <c:pt idx="59">
                  <c:v>4.6850629014727474E-2</c:v>
                </c:pt>
                <c:pt idx="60">
                  <c:v>4.151070475444385E-2</c:v>
                </c:pt>
                <c:pt idx="61">
                  <c:v>3.7082743566088539E-2</c:v>
                </c:pt>
                <c:pt idx="62">
                  <c:v>3.3340637255804495E-2</c:v>
                </c:pt>
                <c:pt idx="63">
                  <c:v>3.0127857171400763E-2</c:v>
                </c:pt>
                <c:pt idx="64">
                  <c:v>2.7332652281700121E-2</c:v>
                </c:pt>
                <c:pt idx="65">
                  <c:v>2.4873147930748019E-2</c:v>
                </c:pt>
                <c:pt idx="66">
                  <c:v>2.2688022807372477E-2</c:v>
                </c:pt>
                <c:pt idx="67">
                  <c:v>2.0730471394330152E-2</c:v>
                </c:pt>
                <c:pt idx="68">
                  <c:v>1.896417624533342E-2</c:v>
                </c:pt>
                <c:pt idx="69">
                  <c:v>1.7360550668300334E-2</c:v>
                </c:pt>
                <c:pt idx="70">
                  <c:v>1.5896807729461671E-2</c:v>
                </c:pt>
                <c:pt idx="71">
                  <c:v>1.455458044677016E-2</c:v>
                </c:pt>
                <c:pt idx="72">
                  <c:v>1.3318917971773203E-2</c:v>
                </c:pt>
                <c:pt idx="73">
                  <c:v>1.2177543433068649E-2</c:v>
                </c:pt>
                <c:pt idx="74">
                  <c:v>1.1120297187389383E-2</c:v>
                </c:pt>
                <c:pt idx="75">
                  <c:v>1.0138713603566885E-2</c:v>
                </c:pt>
                <c:pt idx="76">
                  <c:v>9.2256954533809221E-3</c:v>
                </c:pt>
                <c:pt idx="77">
                  <c:v>8.3752606200988566E-3</c:v>
                </c:pt>
                <c:pt idx="78">
                  <c:v>7.58234305624228E-3</c:v>
                </c:pt>
                <c:pt idx="79">
                  <c:v>6.842634902767486E-3</c:v>
                </c:pt>
                <c:pt idx="80">
                  <c:v>6.1524601707674265E-3</c:v>
                </c:pt>
                <c:pt idx="81">
                  <c:v>5.5086728616231539E-3</c:v>
                </c:pt>
                <c:pt idx="82">
                  <c:v>4.9085741824512752E-3</c:v>
                </c:pt>
                <c:pt idx="83">
                  <c:v>4.3498448076775276E-3</c:v>
                </c:pt>
                <c:pt idx="84">
                  <c:v>3.8304890906317723E-3</c:v>
                </c:pt>
                <c:pt idx="85">
                  <c:v>3.3487888355807627E-3</c:v>
                </c:pt>
                <c:pt idx="86">
                  <c:v>2.903264772271541E-3</c:v>
                </c:pt>
                <c:pt idx="87">
                  <c:v>2.4926442760033751E-3</c:v>
                </c:pt>
                <c:pt idx="88">
                  <c:v>2.1158341832290262E-3</c:v>
                </c:pt>
                <c:pt idx="89">
                  <c:v>1.7718977881031606E-3</c:v>
                </c:pt>
                <c:pt idx="90">
                  <c:v>1.4600352889431178E-3</c:v>
                </c:pt>
                <c:pt idx="91">
                  <c:v>1.1795670954768411E-3</c:v>
                </c:pt>
                <c:pt idx="92">
                  <c:v>9.2991952001852951E-4</c:v>
                </c:pt>
                <c:pt idx="93">
                  <c:v>7.1061246512726939E-4</c:v>
                </c:pt>
                <c:pt idx="94">
                  <c:v>5.2124878970971622E-4</c:v>
                </c:pt>
                <c:pt idx="95">
                  <c:v>3.6150509257026897E-4</c:v>
                </c:pt>
                <c:pt idx="96">
                  <c:v>2.3112369819955347E-4</c:v>
                </c:pt>
                <c:pt idx="97">
                  <c:v>1.2990566526127623E-4</c:v>
                </c:pt>
                <c:pt idx="98">
                  <c:v>5.7704668790847791E-5</c:v>
                </c:pt>
                <c:pt idx="99">
                  <c:v>1.4421631732375317E-5</c:v>
                </c:pt>
                <c:pt idx="10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FF4-4FFA-897E-B85BC946A3E7}"/>
            </c:ext>
          </c:extLst>
        </c:ser>
        <c:ser>
          <c:idx val="1"/>
          <c:order val="1"/>
          <c:tx>
            <c:strRef>
              <c:f>'P.2 Beam Dimensions'!$EC$16</c:f>
              <c:strCache>
                <c:ptCount val="1"/>
                <c:pt idx="0">
                  <c:v>σ2 [MPa]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Dimensions'!$DX$17:$DX$117</c:f>
              <c:numCache>
                <c:formatCode>0.000</c:formatCode>
                <c:ptCount val="101"/>
                <c:pt idx="0">
                  <c:v>-4.9000000000000002E-2</c:v>
                </c:pt>
                <c:pt idx="1">
                  <c:v>-4.802E-2</c:v>
                </c:pt>
                <c:pt idx="2">
                  <c:v>-4.7039999999999998E-2</c:v>
                </c:pt>
                <c:pt idx="3">
                  <c:v>-4.6059999999999997E-2</c:v>
                </c:pt>
                <c:pt idx="4">
                  <c:v>-4.5079999999999995E-2</c:v>
                </c:pt>
                <c:pt idx="5">
                  <c:v>-4.41E-2</c:v>
                </c:pt>
                <c:pt idx="6">
                  <c:v>-4.3119999999999999E-2</c:v>
                </c:pt>
                <c:pt idx="7">
                  <c:v>-4.2139999999999997E-2</c:v>
                </c:pt>
                <c:pt idx="8">
                  <c:v>-4.1160000000000002E-2</c:v>
                </c:pt>
                <c:pt idx="9">
                  <c:v>-4.018E-2</c:v>
                </c:pt>
                <c:pt idx="10">
                  <c:v>-3.9199999999999999E-2</c:v>
                </c:pt>
                <c:pt idx="11">
                  <c:v>-3.8219999999999997E-2</c:v>
                </c:pt>
                <c:pt idx="12">
                  <c:v>-3.7239999999999995E-2</c:v>
                </c:pt>
                <c:pt idx="13">
                  <c:v>-3.6260000000000001E-2</c:v>
                </c:pt>
                <c:pt idx="14">
                  <c:v>-3.5279999999999999E-2</c:v>
                </c:pt>
                <c:pt idx="15">
                  <c:v>-3.4300000000000004E-2</c:v>
                </c:pt>
                <c:pt idx="16">
                  <c:v>-3.3320000000000002E-2</c:v>
                </c:pt>
                <c:pt idx="17">
                  <c:v>-3.2340000000000001E-2</c:v>
                </c:pt>
                <c:pt idx="18">
                  <c:v>-3.1359999999999999E-2</c:v>
                </c:pt>
                <c:pt idx="19">
                  <c:v>-3.0380000000000001E-2</c:v>
                </c:pt>
                <c:pt idx="20">
                  <c:v>-2.9399999999999999E-2</c:v>
                </c:pt>
                <c:pt idx="21">
                  <c:v>-2.8420000000000001E-2</c:v>
                </c:pt>
                <c:pt idx="22">
                  <c:v>-2.7439999999999999E-2</c:v>
                </c:pt>
                <c:pt idx="23">
                  <c:v>-2.6460000000000001E-2</c:v>
                </c:pt>
                <c:pt idx="24">
                  <c:v>-2.5479999999999999E-2</c:v>
                </c:pt>
                <c:pt idx="25">
                  <c:v>-2.4500000000000001E-2</c:v>
                </c:pt>
                <c:pt idx="26">
                  <c:v>-2.3519999999999999E-2</c:v>
                </c:pt>
                <c:pt idx="27">
                  <c:v>-2.2539999999999998E-2</c:v>
                </c:pt>
                <c:pt idx="28">
                  <c:v>-2.1559999999999999E-2</c:v>
                </c:pt>
                <c:pt idx="29">
                  <c:v>-2.0580000000000001E-2</c:v>
                </c:pt>
                <c:pt idx="30">
                  <c:v>-1.9599999999999999E-2</c:v>
                </c:pt>
                <c:pt idx="31">
                  <c:v>-1.8619999999999998E-2</c:v>
                </c:pt>
                <c:pt idx="32">
                  <c:v>-1.7639999999999999E-2</c:v>
                </c:pt>
                <c:pt idx="33">
                  <c:v>-1.6660000000000001E-2</c:v>
                </c:pt>
                <c:pt idx="34">
                  <c:v>-1.5679999999999999E-2</c:v>
                </c:pt>
                <c:pt idx="35">
                  <c:v>-1.47E-2</c:v>
                </c:pt>
                <c:pt idx="36">
                  <c:v>-1.372E-2</c:v>
                </c:pt>
                <c:pt idx="37">
                  <c:v>-1.274E-2</c:v>
                </c:pt>
                <c:pt idx="38">
                  <c:v>-1.176E-2</c:v>
                </c:pt>
                <c:pt idx="39">
                  <c:v>-1.078E-2</c:v>
                </c:pt>
                <c:pt idx="40">
                  <c:v>-9.7999999999999997E-3</c:v>
                </c:pt>
                <c:pt idx="41">
                  <c:v>-8.8199999999999997E-3</c:v>
                </c:pt>
                <c:pt idx="42">
                  <c:v>-7.8399999999999997E-3</c:v>
                </c:pt>
                <c:pt idx="43">
                  <c:v>-6.8600000000000093E-3</c:v>
                </c:pt>
                <c:pt idx="44">
                  <c:v>-5.8800000000000094E-3</c:v>
                </c:pt>
                <c:pt idx="45">
                  <c:v>-4.8999999999999998E-3</c:v>
                </c:pt>
                <c:pt idx="46">
                  <c:v>-3.9199999999999999E-3</c:v>
                </c:pt>
                <c:pt idx="47">
                  <c:v>-2.9399999999999999E-3</c:v>
                </c:pt>
                <c:pt idx="48">
                  <c:v>-1.9599999999999999E-3</c:v>
                </c:pt>
                <c:pt idx="49">
                  <c:v>-9.7999999999999997E-4</c:v>
                </c:pt>
                <c:pt idx="50">
                  <c:v>0</c:v>
                </c:pt>
                <c:pt idx="51">
                  <c:v>9.7999999999999411E-4</c:v>
                </c:pt>
                <c:pt idx="52">
                  <c:v>1.9599999999999904E-3</c:v>
                </c:pt>
                <c:pt idx="53">
                  <c:v>2.9399999999999999E-3</c:v>
                </c:pt>
                <c:pt idx="54">
                  <c:v>3.9199999999999999E-3</c:v>
                </c:pt>
                <c:pt idx="55">
                  <c:v>4.8999999999999998E-3</c:v>
                </c:pt>
                <c:pt idx="56">
                  <c:v>5.8799999999999998E-3</c:v>
                </c:pt>
                <c:pt idx="57">
                  <c:v>6.8600000000000978E-3</c:v>
                </c:pt>
                <c:pt idx="58">
                  <c:v>7.8400000000000986E-3</c:v>
                </c:pt>
                <c:pt idx="59">
                  <c:v>8.8200000000000986E-3</c:v>
                </c:pt>
                <c:pt idx="60">
                  <c:v>9.8000000000000986E-3</c:v>
                </c:pt>
                <c:pt idx="61">
                  <c:v>1.0780000000000099E-2</c:v>
                </c:pt>
                <c:pt idx="62">
                  <c:v>1.1760000000000098E-2</c:v>
                </c:pt>
                <c:pt idx="63">
                  <c:v>1.2740000000000098E-2</c:v>
                </c:pt>
                <c:pt idx="64">
                  <c:v>1.3720000000000097E-2</c:v>
                </c:pt>
                <c:pt idx="65">
                  <c:v>1.4700000000000098E-2</c:v>
                </c:pt>
                <c:pt idx="66">
                  <c:v>1.56800000000001E-2</c:v>
                </c:pt>
                <c:pt idx="67">
                  <c:v>1.6660000000000095E-2</c:v>
                </c:pt>
                <c:pt idx="68">
                  <c:v>1.7640000000000097E-2</c:v>
                </c:pt>
                <c:pt idx="69">
                  <c:v>1.8620000000000098E-2</c:v>
                </c:pt>
                <c:pt idx="70">
                  <c:v>1.96000000000001E-2</c:v>
                </c:pt>
                <c:pt idx="71">
                  <c:v>2.0580000000000095E-2</c:v>
                </c:pt>
                <c:pt idx="72">
                  <c:v>2.1560000000000096E-2</c:v>
                </c:pt>
                <c:pt idx="73">
                  <c:v>2.2540000000000098E-2</c:v>
                </c:pt>
                <c:pt idx="74">
                  <c:v>2.35200000000001E-2</c:v>
                </c:pt>
                <c:pt idx="75">
                  <c:v>2.4500000000000095E-2</c:v>
                </c:pt>
                <c:pt idx="76">
                  <c:v>2.5480000000000096E-2</c:v>
                </c:pt>
                <c:pt idx="77">
                  <c:v>2.6460000000000098E-2</c:v>
                </c:pt>
                <c:pt idx="78">
                  <c:v>2.74400000000001E-2</c:v>
                </c:pt>
                <c:pt idx="79">
                  <c:v>2.8420000000000094E-2</c:v>
                </c:pt>
                <c:pt idx="80">
                  <c:v>2.9400000000000096E-2</c:v>
                </c:pt>
                <c:pt idx="81">
                  <c:v>3.0380000000000098E-2</c:v>
                </c:pt>
                <c:pt idx="82">
                  <c:v>3.1360000000000096E-2</c:v>
                </c:pt>
                <c:pt idx="83">
                  <c:v>3.2340000000000098E-2</c:v>
                </c:pt>
                <c:pt idx="84">
                  <c:v>3.33200000000001E-2</c:v>
                </c:pt>
                <c:pt idx="85">
                  <c:v>3.4300000000000101E-2</c:v>
                </c:pt>
                <c:pt idx="86">
                  <c:v>3.5280000000000096E-2</c:v>
                </c:pt>
                <c:pt idx="87">
                  <c:v>3.6260000000000098E-2</c:v>
                </c:pt>
                <c:pt idx="88">
                  <c:v>3.7240000000000099E-2</c:v>
                </c:pt>
                <c:pt idx="89">
                  <c:v>3.8220000000000094E-2</c:v>
                </c:pt>
                <c:pt idx="90">
                  <c:v>3.9200000000000096E-2</c:v>
                </c:pt>
                <c:pt idx="91">
                  <c:v>4.0180000000000098E-2</c:v>
                </c:pt>
                <c:pt idx="92">
                  <c:v>4.1160000000000099E-2</c:v>
                </c:pt>
                <c:pt idx="93">
                  <c:v>4.2140000000000101E-2</c:v>
                </c:pt>
                <c:pt idx="94">
                  <c:v>4.3120000000000096E-2</c:v>
                </c:pt>
                <c:pt idx="95">
                  <c:v>4.4100000000000097E-2</c:v>
                </c:pt>
                <c:pt idx="96">
                  <c:v>4.5080000000000099E-2</c:v>
                </c:pt>
                <c:pt idx="97">
                  <c:v>4.6060000000000094E-2</c:v>
                </c:pt>
                <c:pt idx="98">
                  <c:v>4.7040000000000096E-2</c:v>
                </c:pt>
                <c:pt idx="99">
                  <c:v>4.8020000000000097E-2</c:v>
                </c:pt>
                <c:pt idx="100">
                  <c:v>4.9000000000000002E-2</c:v>
                </c:pt>
              </c:numCache>
            </c:numRef>
          </c:cat>
          <c:val>
            <c:numRef>
              <c:f>'P.2 Beam Dimensions'!$EC$17:$EC$117</c:f>
              <c:numCache>
                <c:formatCode>0.0000</c:formatCode>
                <c:ptCount val="101"/>
                <c:pt idx="0">
                  <c:v>0</c:v>
                </c:pt>
                <c:pt idx="1">
                  <c:v>-1.4421631703953608E-5</c:v>
                </c:pt>
                <c:pt idx="2">
                  <c:v>-5.77046688192695E-5</c:v>
                </c:pt>
                <c:pt idx="3">
                  <c:v>-1.2990566526127623E-4</c:v>
                </c:pt>
                <c:pt idx="4">
                  <c:v>-2.3112369819955347E-4</c:v>
                </c:pt>
                <c:pt idx="5">
                  <c:v>-3.6150509257026897E-4</c:v>
                </c:pt>
                <c:pt idx="6">
                  <c:v>-5.2124878968129451E-4</c:v>
                </c:pt>
                <c:pt idx="7">
                  <c:v>-7.106124651556911E-4</c:v>
                </c:pt>
                <c:pt idx="8">
                  <c:v>-9.2991952001852951E-4</c:v>
                </c:pt>
                <c:pt idx="9">
                  <c:v>-1.1795670954768411E-3</c:v>
                </c:pt>
                <c:pt idx="10">
                  <c:v>-1.4600352889431178E-3</c:v>
                </c:pt>
                <c:pt idx="11">
                  <c:v>-1.7718977881031606E-3</c:v>
                </c:pt>
                <c:pt idx="12">
                  <c:v>-2.1158341832290262E-3</c:v>
                </c:pt>
                <c:pt idx="13">
                  <c:v>-2.4926442760033751E-3</c:v>
                </c:pt>
                <c:pt idx="14">
                  <c:v>-2.903264772271541E-3</c:v>
                </c:pt>
                <c:pt idx="15">
                  <c:v>-3.3487888355807627E-3</c:v>
                </c:pt>
                <c:pt idx="16">
                  <c:v>-3.8304890906317723E-3</c:v>
                </c:pt>
                <c:pt idx="17">
                  <c:v>-4.3498448076775276E-3</c:v>
                </c:pt>
                <c:pt idx="18">
                  <c:v>-4.9085741824512752E-3</c:v>
                </c:pt>
                <c:pt idx="19">
                  <c:v>-5.5086728616515757E-3</c:v>
                </c:pt>
                <c:pt idx="20">
                  <c:v>-6.1524601707958482E-3</c:v>
                </c:pt>
                <c:pt idx="21">
                  <c:v>-6.842634902767486E-3</c:v>
                </c:pt>
                <c:pt idx="22">
                  <c:v>-7.58234305624228E-3</c:v>
                </c:pt>
                <c:pt idx="23">
                  <c:v>-8.3752606200988566E-3</c:v>
                </c:pt>
                <c:pt idx="24">
                  <c:v>-9.2256954533809221E-3</c:v>
                </c:pt>
                <c:pt idx="25">
                  <c:v>-1.0138713603566885E-2</c:v>
                </c:pt>
                <c:pt idx="26">
                  <c:v>-1.1120297187389383E-2</c:v>
                </c:pt>
                <c:pt idx="27">
                  <c:v>-1.2177543433068649E-2</c:v>
                </c:pt>
                <c:pt idx="28">
                  <c:v>-1.3318917971773203E-2</c:v>
                </c:pt>
                <c:pt idx="29">
                  <c:v>-1.455458044677016E-2</c:v>
                </c:pt>
                <c:pt idx="30">
                  <c:v>-1.5896807729461671E-2</c:v>
                </c:pt>
                <c:pt idx="31">
                  <c:v>-1.7360550668300334E-2</c:v>
                </c:pt>
                <c:pt idx="32">
                  <c:v>-1.896417624533342E-2</c:v>
                </c:pt>
                <c:pt idx="33">
                  <c:v>-2.0730471394330152E-2</c:v>
                </c:pt>
                <c:pt idx="34">
                  <c:v>-2.2688022807372477E-2</c:v>
                </c:pt>
                <c:pt idx="35">
                  <c:v>-2.4873147930762229E-2</c:v>
                </c:pt>
                <c:pt idx="36">
                  <c:v>-2.7332652281693015E-2</c:v>
                </c:pt>
                <c:pt idx="37">
                  <c:v>-3.0127857171400763E-2</c:v>
                </c:pt>
                <c:pt idx="38">
                  <c:v>-3.3340637255804495E-2</c:v>
                </c:pt>
                <c:pt idx="39">
                  <c:v>-3.7082743566088539E-2</c:v>
                </c:pt>
                <c:pt idx="40">
                  <c:v>-4.151070475444385E-2</c:v>
                </c:pt>
                <c:pt idx="41">
                  <c:v>-4.6850629014727474E-2</c:v>
                </c:pt>
                <c:pt idx="42">
                  <c:v>-5.3441530084057831E-2</c:v>
                </c:pt>
                <c:pt idx="43">
                  <c:v>-6.1815594315810074E-2</c:v>
                </c:pt>
                <c:pt idx="44">
                  <c:v>-7.2858161877839223E-2</c:v>
                </c:pt>
                <c:pt idx="45">
                  <c:v>-8.8157875926384577E-2</c:v>
                </c:pt>
                <c:pt idx="46">
                  <c:v>-0.11087484052538343</c:v>
                </c:pt>
                <c:pt idx="47">
                  <c:v>-7.2489279026477504E-4</c:v>
                </c:pt>
                <c:pt idx="48">
                  <c:v>-1.1508055372608794E-3</c:v>
                </c:pt>
                <c:pt idx="49">
                  <c:v>-2.3790678910504681E-3</c:v>
                </c:pt>
                <c:pt idx="50">
                  <c:v>-0.14634333861410254</c:v>
                </c:pt>
                <c:pt idx="51">
                  <c:v>-8.903712864465831</c:v>
                </c:pt>
                <c:pt idx="52">
                  <c:v>-17.803818398686843</c:v>
                </c:pt>
                <c:pt idx="53">
                  <c:v>-26.70472628251477</c:v>
                </c:pt>
                <c:pt idx="54">
                  <c:v>-35.716210026824726</c:v>
                </c:pt>
                <c:pt idx="55">
                  <c:v>-44.594826858800559</c:v>
                </c:pt>
                <c:pt idx="56">
                  <c:v>-53.480860941326853</c:v>
                </c:pt>
                <c:pt idx="57">
                  <c:v>-62.371152170340551</c:v>
                </c:pt>
                <c:pt idx="58">
                  <c:v>-71.264111902683624</c:v>
                </c:pt>
                <c:pt idx="59">
                  <c:v>-80.15885479818914</c:v>
                </c:pt>
                <c:pt idx="60">
                  <c:v>-89.054848670503702</c:v>
                </c:pt>
                <c:pt idx="61">
                  <c:v>-97.951754505890179</c:v>
                </c:pt>
                <c:pt idx="62">
                  <c:v>-106.84934619615473</c:v>
                </c:pt>
                <c:pt idx="63">
                  <c:v>-115.74746721264515</c:v>
                </c:pt>
                <c:pt idx="64">
                  <c:v>-124.64600580433027</c:v>
                </c:pt>
                <c:pt idx="65">
                  <c:v>-133.54488009655418</c:v>
                </c:pt>
                <c:pt idx="66">
                  <c:v>-142.44402876800569</c:v>
                </c:pt>
                <c:pt idx="67">
                  <c:v>-151.3434050131674</c:v>
                </c:pt>
                <c:pt idx="68">
                  <c:v>-160.24297251459325</c:v>
                </c:pt>
                <c:pt idx="69">
                  <c:v>-169.14270268559108</c:v>
                </c:pt>
                <c:pt idx="70">
                  <c:v>-178.04257273922707</c:v>
                </c:pt>
                <c:pt idx="71">
                  <c:v>-186.9425643085192</c:v>
                </c:pt>
                <c:pt idx="72">
                  <c:v>-195.84266244261903</c:v>
                </c:pt>
                <c:pt idx="73">
                  <c:v>-204.74285486465519</c:v>
                </c:pt>
                <c:pt idx="74">
                  <c:v>-213.64313141498434</c:v>
                </c:pt>
                <c:pt idx="75">
                  <c:v>-222.54348362797532</c:v>
                </c:pt>
                <c:pt idx="76">
                  <c:v>-231.44390440640001</c:v>
                </c:pt>
                <c:pt idx="77">
                  <c:v>-240.34438776814159</c:v>
                </c:pt>
                <c:pt idx="78">
                  <c:v>-249.24492864715256</c:v>
                </c:pt>
                <c:pt idx="79">
                  <c:v>-258.14552273557388</c:v>
                </c:pt>
                <c:pt idx="80">
                  <c:v>-267.04616635741672</c:v>
                </c:pt>
                <c:pt idx="81">
                  <c:v>-275.94685636668237</c:v>
                </c:pt>
                <c:pt idx="82">
                  <c:v>-284.84759006457807</c:v>
                </c:pt>
                <c:pt idx="83">
                  <c:v>-293.7483651317782</c:v>
                </c:pt>
                <c:pt idx="84">
                  <c:v>-302.64917957263594</c:v>
                </c:pt>
                <c:pt idx="85">
                  <c:v>-311.55003166895574</c:v>
                </c:pt>
                <c:pt idx="86">
                  <c:v>-320.45091994146719</c:v>
                </c:pt>
                <c:pt idx="87">
                  <c:v>-329.3518431175458</c:v>
                </c:pt>
                <c:pt idx="88">
                  <c:v>-338.25280010402798</c:v>
                </c:pt>
                <c:pt idx="89">
                  <c:v>-347.15378996420759</c:v>
                </c:pt>
                <c:pt idx="90">
                  <c:v>-356.05481189828322</c:v>
                </c:pt>
                <c:pt idx="91">
                  <c:v>-364.95586522666463</c:v>
                </c:pt>
                <c:pt idx="92">
                  <c:v>-373.85694937566404</c:v>
                </c:pt>
                <c:pt idx="93">
                  <c:v>-382.758063865184</c:v>
                </c:pt>
                <c:pt idx="94">
                  <c:v>-391.65920829808334</c:v>
                </c:pt>
                <c:pt idx="95">
                  <c:v>-400.56038235096105</c:v>
                </c:pt>
                <c:pt idx="96">
                  <c:v>-409.46158576614158</c:v>
                </c:pt>
                <c:pt idx="97">
                  <c:v>-418.36281834468343</c:v>
                </c:pt>
                <c:pt idx="98">
                  <c:v>-427.26407994026181</c:v>
                </c:pt>
                <c:pt idx="99">
                  <c:v>-436.1653704537996</c:v>
                </c:pt>
                <c:pt idx="100">
                  <c:v>-445.0666898287418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FF4-4FFA-897E-B85BC946A3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51282800"/>
        <c:axId val="1551278960"/>
      </c:lineChart>
      <c:catAx>
        <c:axId val="15512828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2835885145717439"/>
              <c:y val="0.9278915922056784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1278960"/>
        <c:crosses val="autoZero"/>
        <c:auto val="1"/>
        <c:lblAlgn val="ctr"/>
        <c:lblOffset val="100"/>
        <c:noMultiLvlLbl val="0"/>
      </c:catAx>
      <c:valAx>
        <c:axId val="1551278960"/>
        <c:scaling>
          <c:orientation val="minMax"/>
          <c:max val="500"/>
          <c:min val="-5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/>
                  <a:t>Normal Stress [MPa]</a:t>
                </a:r>
              </a:p>
            </c:rich>
          </c:tx>
          <c:layout>
            <c:manualLayout>
              <c:xMode val="edge"/>
              <c:yMode val="edge"/>
              <c:x val="1.9740160701220012E-2"/>
              <c:y val="0.3695442321676702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1282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20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Drag Factor of Safety of I-Beam using Distortional Energy Theory</a:t>
            </a:r>
          </a:p>
        </c:rich>
      </c:tx>
      <c:layout>
        <c:manualLayout>
          <c:xMode val="edge"/>
          <c:yMode val="edge"/>
          <c:x val="0.21496062226340251"/>
          <c:y val="2.153846240817534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0452497443880578E-2"/>
          <c:y val="8.8693663989245469E-2"/>
          <c:w val="0.87777045488609418"/>
          <c:h val="0.7795213316988221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Dimensions'!$EV$14</c:f>
              <c:strCache>
                <c:ptCount val="1"/>
                <c:pt idx="0">
                  <c:v>FS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Dimensions'!$ER$15:$ER$115</c:f>
              <c:numCache>
                <c:formatCode>0.000</c:formatCode>
                <c:ptCount val="101"/>
                <c:pt idx="0">
                  <c:v>-4.9000000000000002E-2</c:v>
                </c:pt>
                <c:pt idx="1">
                  <c:v>-4.802E-2</c:v>
                </c:pt>
                <c:pt idx="2">
                  <c:v>-4.7039999999999998E-2</c:v>
                </c:pt>
                <c:pt idx="3">
                  <c:v>-4.6059999999999997E-2</c:v>
                </c:pt>
                <c:pt idx="4">
                  <c:v>-4.5079999999999995E-2</c:v>
                </c:pt>
                <c:pt idx="5">
                  <c:v>-4.41E-2</c:v>
                </c:pt>
                <c:pt idx="6">
                  <c:v>-4.3119999999999999E-2</c:v>
                </c:pt>
                <c:pt idx="7">
                  <c:v>-4.2139999999999997E-2</c:v>
                </c:pt>
                <c:pt idx="8">
                  <c:v>-4.1160000000000002E-2</c:v>
                </c:pt>
                <c:pt idx="9">
                  <c:v>-4.018E-2</c:v>
                </c:pt>
                <c:pt idx="10">
                  <c:v>-3.9199999999999999E-2</c:v>
                </c:pt>
                <c:pt idx="11">
                  <c:v>-3.8219999999999997E-2</c:v>
                </c:pt>
                <c:pt idx="12">
                  <c:v>-3.7239999999999995E-2</c:v>
                </c:pt>
                <c:pt idx="13">
                  <c:v>-3.6260000000000001E-2</c:v>
                </c:pt>
                <c:pt idx="14">
                  <c:v>-3.5279999999999999E-2</c:v>
                </c:pt>
                <c:pt idx="15">
                  <c:v>-3.4300000000000004E-2</c:v>
                </c:pt>
                <c:pt idx="16">
                  <c:v>-3.3320000000000002E-2</c:v>
                </c:pt>
                <c:pt idx="17">
                  <c:v>-3.2340000000000001E-2</c:v>
                </c:pt>
                <c:pt idx="18">
                  <c:v>-3.1359999999999999E-2</c:v>
                </c:pt>
                <c:pt idx="19">
                  <c:v>-3.0380000000000001E-2</c:v>
                </c:pt>
                <c:pt idx="20">
                  <c:v>-2.9399999999999999E-2</c:v>
                </c:pt>
                <c:pt idx="21">
                  <c:v>-2.8420000000000001E-2</c:v>
                </c:pt>
                <c:pt idx="22">
                  <c:v>-2.7439999999999999E-2</c:v>
                </c:pt>
                <c:pt idx="23">
                  <c:v>-2.6460000000000001E-2</c:v>
                </c:pt>
                <c:pt idx="24">
                  <c:v>-2.5479999999999999E-2</c:v>
                </c:pt>
                <c:pt idx="25">
                  <c:v>-2.4500000000000001E-2</c:v>
                </c:pt>
                <c:pt idx="26">
                  <c:v>-2.3519999999999999E-2</c:v>
                </c:pt>
                <c:pt idx="27">
                  <c:v>-2.2539999999999998E-2</c:v>
                </c:pt>
                <c:pt idx="28">
                  <c:v>-2.1559999999999999E-2</c:v>
                </c:pt>
                <c:pt idx="29">
                  <c:v>-2.0580000000000001E-2</c:v>
                </c:pt>
                <c:pt idx="30">
                  <c:v>-1.9599999999999999E-2</c:v>
                </c:pt>
                <c:pt idx="31">
                  <c:v>-1.8619999999999998E-2</c:v>
                </c:pt>
                <c:pt idx="32">
                  <c:v>-1.7639999999999999E-2</c:v>
                </c:pt>
                <c:pt idx="33">
                  <c:v>-1.6660000000000001E-2</c:v>
                </c:pt>
                <c:pt idx="34">
                  <c:v>-1.5679999999999999E-2</c:v>
                </c:pt>
                <c:pt idx="35">
                  <c:v>-1.47E-2</c:v>
                </c:pt>
                <c:pt idx="36">
                  <c:v>-1.372E-2</c:v>
                </c:pt>
                <c:pt idx="37">
                  <c:v>-1.274E-2</c:v>
                </c:pt>
                <c:pt idx="38">
                  <c:v>-1.176E-2</c:v>
                </c:pt>
                <c:pt idx="39">
                  <c:v>-1.078E-2</c:v>
                </c:pt>
                <c:pt idx="40">
                  <c:v>-9.7999999999999997E-3</c:v>
                </c:pt>
                <c:pt idx="41">
                  <c:v>-8.8199999999999997E-3</c:v>
                </c:pt>
                <c:pt idx="42">
                  <c:v>-7.8399999999999997E-3</c:v>
                </c:pt>
                <c:pt idx="43">
                  <c:v>-6.8600000000000093E-3</c:v>
                </c:pt>
                <c:pt idx="44">
                  <c:v>-5.8800000000000094E-3</c:v>
                </c:pt>
                <c:pt idx="45">
                  <c:v>-4.8999999999999998E-3</c:v>
                </c:pt>
                <c:pt idx="46">
                  <c:v>-3.9199999999999999E-3</c:v>
                </c:pt>
                <c:pt idx="47">
                  <c:v>-2.9399999999999999E-3</c:v>
                </c:pt>
                <c:pt idx="48">
                  <c:v>-1.9599999999999999E-3</c:v>
                </c:pt>
                <c:pt idx="49">
                  <c:v>-9.7999999999999997E-4</c:v>
                </c:pt>
                <c:pt idx="50">
                  <c:v>0</c:v>
                </c:pt>
                <c:pt idx="51">
                  <c:v>9.7999999999999411E-4</c:v>
                </c:pt>
                <c:pt idx="52">
                  <c:v>1.9599999999999904E-3</c:v>
                </c:pt>
                <c:pt idx="53">
                  <c:v>2.9399999999999999E-3</c:v>
                </c:pt>
                <c:pt idx="54">
                  <c:v>3.9199999999999999E-3</c:v>
                </c:pt>
                <c:pt idx="55">
                  <c:v>4.8999999999999998E-3</c:v>
                </c:pt>
                <c:pt idx="56">
                  <c:v>5.8799999999999998E-3</c:v>
                </c:pt>
                <c:pt idx="57">
                  <c:v>6.8600000000000978E-3</c:v>
                </c:pt>
                <c:pt idx="58">
                  <c:v>7.8400000000000986E-3</c:v>
                </c:pt>
                <c:pt idx="59">
                  <c:v>8.8200000000000986E-3</c:v>
                </c:pt>
                <c:pt idx="60">
                  <c:v>9.8000000000000986E-3</c:v>
                </c:pt>
                <c:pt idx="61">
                  <c:v>1.0780000000000099E-2</c:v>
                </c:pt>
                <c:pt idx="62">
                  <c:v>1.1760000000000098E-2</c:v>
                </c:pt>
                <c:pt idx="63">
                  <c:v>1.2740000000000098E-2</c:v>
                </c:pt>
                <c:pt idx="64">
                  <c:v>1.3720000000000097E-2</c:v>
                </c:pt>
                <c:pt idx="65">
                  <c:v>1.4700000000000098E-2</c:v>
                </c:pt>
                <c:pt idx="66">
                  <c:v>1.56800000000001E-2</c:v>
                </c:pt>
                <c:pt idx="67">
                  <c:v>1.6660000000000095E-2</c:v>
                </c:pt>
                <c:pt idx="68">
                  <c:v>1.7640000000000097E-2</c:v>
                </c:pt>
                <c:pt idx="69">
                  <c:v>1.8620000000000098E-2</c:v>
                </c:pt>
                <c:pt idx="70">
                  <c:v>1.96000000000001E-2</c:v>
                </c:pt>
                <c:pt idx="71">
                  <c:v>2.0580000000000095E-2</c:v>
                </c:pt>
                <c:pt idx="72">
                  <c:v>2.1560000000000096E-2</c:v>
                </c:pt>
                <c:pt idx="73">
                  <c:v>2.2540000000000098E-2</c:v>
                </c:pt>
                <c:pt idx="74">
                  <c:v>2.35200000000001E-2</c:v>
                </c:pt>
                <c:pt idx="75">
                  <c:v>2.4500000000000095E-2</c:v>
                </c:pt>
                <c:pt idx="76">
                  <c:v>2.5480000000000096E-2</c:v>
                </c:pt>
                <c:pt idx="77">
                  <c:v>2.6460000000000098E-2</c:v>
                </c:pt>
                <c:pt idx="78">
                  <c:v>2.74400000000001E-2</c:v>
                </c:pt>
                <c:pt idx="79">
                  <c:v>2.8420000000000094E-2</c:v>
                </c:pt>
                <c:pt idx="80">
                  <c:v>2.9400000000000096E-2</c:v>
                </c:pt>
                <c:pt idx="81">
                  <c:v>3.0380000000000098E-2</c:v>
                </c:pt>
                <c:pt idx="82">
                  <c:v>3.1360000000000096E-2</c:v>
                </c:pt>
                <c:pt idx="83">
                  <c:v>3.2340000000000098E-2</c:v>
                </c:pt>
                <c:pt idx="84">
                  <c:v>3.33200000000001E-2</c:v>
                </c:pt>
                <c:pt idx="85">
                  <c:v>3.4300000000000101E-2</c:v>
                </c:pt>
                <c:pt idx="86">
                  <c:v>3.5280000000000096E-2</c:v>
                </c:pt>
                <c:pt idx="87">
                  <c:v>3.6260000000000098E-2</c:v>
                </c:pt>
                <c:pt idx="88">
                  <c:v>3.7240000000000099E-2</c:v>
                </c:pt>
                <c:pt idx="89">
                  <c:v>3.8220000000000094E-2</c:v>
                </c:pt>
                <c:pt idx="90">
                  <c:v>3.9200000000000096E-2</c:v>
                </c:pt>
                <c:pt idx="91">
                  <c:v>4.0180000000000098E-2</c:v>
                </c:pt>
                <c:pt idx="92">
                  <c:v>4.1160000000000099E-2</c:v>
                </c:pt>
                <c:pt idx="93">
                  <c:v>4.2140000000000101E-2</c:v>
                </c:pt>
                <c:pt idx="94">
                  <c:v>4.3120000000000096E-2</c:v>
                </c:pt>
                <c:pt idx="95">
                  <c:v>4.4100000000000097E-2</c:v>
                </c:pt>
                <c:pt idx="96">
                  <c:v>4.5080000000000099E-2</c:v>
                </c:pt>
                <c:pt idx="97">
                  <c:v>4.6060000000000094E-2</c:v>
                </c:pt>
                <c:pt idx="98">
                  <c:v>4.7040000000000096E-2</c:v>
                </c:pt>
                <c:pt idx="99">
                  <c:v>4.8020000000000097E-2</c:v>
                </c:pt>
                <c:pt idx="100">
                  <c:v>4.9000000000000002E-2</c:v>
                </c:pt>
              </c:numCache>
            </c:numRef>
          </c:cat>
          <c:val>
            <c:numRef>
              <c:f>'P.2 Beam Dimensions'!$EV$15:$EV$115</c:f>
              <c:numCache>
                <c:formatCode>0.00</c:formatCode>
                <c:ptCount val="101"/>
                <c:pt idx="0">
                  <c:v>1.0110844291069199</c:v>
                </c:pt>
                <c:pt idx="1">
                  <c:v>1.0317187540410953</c:v>
                </c:pt>
                <c:pt idx="2">
                  <c:v>1.0532127336219532</c:v>
                </c:pt>
                <c:pt idx="3">
                  <c:v>1.0756212321062193</c:v>
                </c:pt>
                <c:pt idx="4">
                  <c:v>1.099003883734377</c:v>
                </c:pt>
                <c:pt idx="5">
                  <c:v>1.123425622615726</c:v>
                </c:pt>
                <c:pt idx="6">
                  <c:v>1.1489572848518861</c:v>
                </c:pt>
                <c:pt idx="7">
                  <c:v>1.1756762946549035</c:v>
                </c:pt>
                <c:pt idx="8">
                  <c:v>1.2036674484546079</c:v>
                </c:pt>
                <c:pt idx="9">
                  <c:v>1.2330238137194922</c:v>
                </c:pt>
                <c:pt idx="10">
                  <c:v>1.2638477625589613</c:v>
                </c:pt>
                <c:pt idx="11">
                  <c:v>1.2962521642895779</c:v>
                </c:pt>
                <c:pt idx="12">
                  <c:v>1.3303617662368301</c:v>
                </c:pt>
                <c:pt idx="13">
                  <c:v>1.3663147983700521</c:v>
                </c:pt>
                <c:pt idx="14">
                  <c:v>1.404264845274956</c:v>
                </c:pt>
                <c:pt idx="15">
                  <c:v>1.4443830389070922</c:v>
                </c:pt>
                <c:pt idx="16">
                  <c:v>1.4868606381377736</c:v>
                </c:pt>
                <c:pt idx="17">
                  <c:v>1.5319120770977872</c:v>
                </c:pt>
                <c:pt idx="18">
                  <c:v>1.5797785848133206</c:v>
                </c:pt>
                <c:pt idx="19">
                  <c:v>1.6307325050619348</c:v>
                </c:pt>
                <c:pt idx="20">
                  <c:v>1.6850824797339905</c:v>
                </c:pt>
                <c:pt idx="21">
                  <c:v>1.7431797039967976</c:v>
                </c:pt>
                <c:pt idx="22">
                  <c:v>1.8054255210265264</c:v>
                </c:pt>
                <c:pt idx="23">
                  <c:v>1.8722807033454687</c:v>
                </c:pt>
                <c:pt idx="24">
                  <c:v>1.9442768744886216</c:v>
                </c:pt>
                <c:pt idx="25">
                  <c:v>2.0220306697772488</c:v>
                </c:pt>
                <c:pt idx="26">
                  <c:v>2.1062614343646548</c:v>
                </c:pt>
                <c:pt idx="27">
                  <c:v>2.197813534033485</c:v>
                </c:pt>
                <c:pt idx="28">
                  <c:v>2.2976847448348408</c:v>
                </c:pt>
                <c:pt idx="29">
                  <c:v>2.4070627454344069</c:v>
                </c:pt>
                <c:pt idx="30">
                  <c:v>2.5273725444093826</c:v>
                </c:pt>
                <c:pt idx="31">
                  <c:v>2.6603388653725251</c:v>
                </c:pt>
                <c:pt idx="32">
                  <c:v>2.8080692976116555</c:v>
                </c:pt>
                <c:pt idx="33">
                  <c:v>2.9731667476425843</c:v>
                </c:pt>
                <c:pt idx="34">
                  <c:v>3.1588839854883677</c:v>
                </c:pt>
                <c:pt idx="35">
                  <c:v>3.3693398861647594</c:v>
                </c:pt>
                <c:pt idx="36">
                  <c:v>3.6098281360511892</c:v>
                </c:pt>
                <c:pt idx="37">
                  <c:v>3.8872680489428313</c:v>
                </c:pt>
                <c:pt idx="38">
                  <c:v>4.2108801118500923</c:v>
                </c:pt>
                <c:pt idx="39">
                  <c:v>4.5932287107215632</c:v>
                </c:pt>
                <c:pt idx="40">
                  <c:v>5.0518878686103648</c:v>
                </c:pt>
                <c:pt idx="41">
                  <c:v>5.6122118472422136</c:v>
                </c:pt>
                <c:pt idx="42">
                  <c:v>6.3121707004031711</c:v>
                </c:pt>
                <c:pt idx="43">
                  <c:v>7.2112977462836252</c:v>
                </c:pt>
                <c:pt idx="44">
                  <c:v>8.4084916678805879</c:v>
                </c:pt>
                <c:pt idx="45">
                  <c:v>10.080877517001666</c:v>
                </c:pt>
                <c:pt idx="46">
                  <c:v>12.579749912045882</c:v>
                </c:pt>
                <c:pt idx="47">
                  <c:v>16.850721015897971</c:v>
                </c:pt>
                <c:pt idx="48">
                  <c:v>25.274659969507326</c:v>
                </c:pt>
                <c:pt idx="49">
                  <c:v>50.533960713088909</c:v>
                </c:pt>
                <c:pt idx="50">
                  <c:v>1775.329328931238</c:v>
                </c:pt>
                <c:pt idx="51">
                  <c:v>50.533960713089222</c:v>
                </c:pt>
                <c:pt idx="52">
                  <c:v>25.27465996950745</c:v>
                </c:pt>
                <c:pt idx="53">
                  <c:v>16.850721015897971</c:v>
                </c:pt>
                <c:pt idx="54">
                  <c:v>12.579749912045882</c:v>
                </c:pt>
                <c:pt idx="55">
                  <c:v>10.080877517001666</c:v>
                </c:pt>
                <c:pt idx="56">
                  <c:v>8.4084916678806021</c:v>
                </c:pt>
                <c:pt idx="57">
                  <c:v>7.2112977462835319</c:v>
                </c:pt>
                <c:pt idx="58">
                  <c:v>6.3121707004030929</c:v>
                </c:pt>
                <c:pt idx="59">
                  <c:v>5.6122118472421505</c:v>
                </c:pt>
                <c:pt idx="60">
                  <c:v>5.0518878686103132</c:v>
                </c:pt>
                <c:pt idx="61">
                  <c:v>4.5932287107215206</c:v>
                </c:pt>
                <c:pt idx="62">
                  <c:v>4.2108801118500567</c:v>
                </c:pt>
                <c:pt idx="63">
                  <c:v>3.8872680489428015</c:v>
                </c:pt>
                <c:pt idx="64">
                  <c:v>3.6098281360511644</c:v>
                </c:pt>
                <c:pt idx="65">
                  <c:v>3.3693398861647372</c:v>
                </c:pt>
                <c:pt idx="66">
                  <c:v>3.1588839854883464</c:v>
                </c:pt>
                <c:pt idx="67">
                  <c:v>2.9731667476425674</c:v>
                </c:pt>
                <c:pt idx="68">
                  <c:v>2.8080692976116404</c:v>
                </c:pt>
                <c:pt idx="69">
                  <c:v>2.6603388653725109</c:v>
                </c:pt>
                <c:pt idx="70">
                  <c:v>2.5273725444093698</c:v>
                </c:pt>
                <c:pt idx="71">
                  <c:v>2.4070627454343958</c:v>
                </c:pt>
                <c:pt idx="72">
                  <c:v>2.2976847448348301</c:v>
                </c:pt>
                <c:pt idx="73">
                  <c:v>2.1978135340334752</c:v>
                </c:pt>
                <c:pt idx="74">
                  <c:v>2.106261434364646</c:v>
                </c:pt>
                <c:pt idx="75">
                  <c:v>2.0220306697772412</c:v>
                </c:pt>
                <c:pt idx="76">
                  <c:v>1.9442768744886141</c:v>
                </c:pt>
                <c:pt idx="77">
                  <c:v>1.8722807033454616</c:v>
                </c:pt>
                <c:pt idx="78">
                  <c:v>1.8054255210265198</c:v>
                </c:pt>
                <c:pt idx="79">
                  <c:v>1.7431797039967911</c:v>
                </c:pt>
                <c:pt idx="80">
                  <c:v>1.6850824797339858</c:v>
                </c:pt>
                <c:pt idx="81">
                  <c:v>1.6307325050619301</c:v>
                </c:pt>
                <c:pt idx="82">
                  <c:v>1.5797785848133157</c:v>
                </c:pt>
                <c:pt idx="83">
                  <c:v>1.5319120770977821</c:v>
                </c:pt>
                <c:pt idx="84">
                  <c:v>1.4868606381377694</c:v>
                </c:pt>
                <c:pt idx="85">
                  <c:v>1.4443830389070882</c:v>
                </c:pt>
                <c:pt idx="86">
                  <c:v>1.4042648452749527</c:v>
                </c:pt>
                <c:pt idx="87">
                  <c:v>1.3663147983700485</c:v>
                </c:pt>
                <c:pt idx="88">
                  <c:v>1.3303617662368261</c:v>
                </c:pt>
                <c:pt idx="89">
                  <c:v>1.2962521642895746</c:v>
                </c:pt>
                <c:pt idx="90">
                  <c:v>1.2638477625589579</c:v>
                </c:pt>
                <c:pt idx="91">
                  <c:v>1.2330238137194891</c:v>
                </c:pt>
                <c:pt idx="92">
                  <c:v>1.203667448454605</c:v>
                </c:pt>
                <c:pt idx="93">
                  <c:v>1.1756762946549006</c:v>
                </c:pt>
                <c:pt idx="94">
                  <c:v>1.1489572848518832</c:v>
                </c:pt>
                <c:pt idx="95">
                  <c:v>1.1234256226157235</c:v>
                </c:pt>
                <c:pt idx="96">
                  <c:v>1.0990038837343745</c:v>
                </c:pt>
                <c:pt idx="97">
                  <c:v>1.0756212321062171</c:v>
                </c:pt>
                <c:pt idx="98">
                  <c:v>1.053212733621951</c:v>
                </c:pt>
                <c:pt idx="99">
                  <c:v>1.0317187540410928</c:v>
                </c:pt>
                <c:pt idx="100">
                  <c:v>1.0110844291069199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6DC-41A1-BD77-794894236D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10094207"/>
        <c:axId val="710102847"/>
      </c:lineChart>
      <c:catAx>
        <c:axId val="71009420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z Distance From Centroid [m]</a:t>
                </a:r>
              </a:p>
            </c:rich>
          </c:tx>
          <c:layout>
            <c:manualLayout>
              <c:xMode val="edge"/>
              <c:yMode val="edge"/>
              <c:x val="0.41860075904814337"/>
              <c:y val="0.9269310832893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102847"/>
        <c:crosses val="autoZero"/>
        <c:auto val="1"/>
        <c:lblAlgn val="ctr"/>
        <c:lblOffset val="100"/>
        <c:noMultiLvlLbl val="0"/>
      </c:catAx>
      <c:valAx>
        <c:axId val="710102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Factor of Saftey</a:t>
                </a:r>
              </a:p>
            </c:rich>
          </c:tx>
          <c:layout>
            <c:manualLayout>
              <c:xMode val="edge"/>
              <c:yMode val="edge"/>
              <c:x val="1.6160655457279745E-2"/>
              <c:y val="0.3732389409747199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0942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20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Lift Maximum Distorional Energy Along the Cross Section</a:t>
            </a:r>
            <a:endParaRPr lang="en-US" sz="20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</a:endParaRPr>
          </a:p>
        </c:rich>
      </c:tx>
      <c:layout>
        <c:manualLayout>
          <c:xMode val="edge"/>
          <c:yMode val="edge"/>
          <c:x val="0.23918772151409254"/>
          <c:y val="2.466410285483629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2005011752185459"/>
          <c:y val="0.1045947684913173"/>
          <c:w val="0.84429661676817935"/>
          <c:h val="0.72935546619113201"/>
        </c:manualLayout>
      </c:layout>
      <c:lineChart>
        <c:grouping val="standard"/>
        <c:varyColors val="0"/>
        <c:ser>
          <c:idx val="0"/>
          <c:order val="0"/>
          <c:tx>
            <c:strRef>
              <c:f>'P.2 Beam Dimensions'!$EI$14</c:f>
              <c:strCache>
                <c:ptCount val="1"/>
                <c:pt idx="0">
                  <c:v>σy2 [MPa]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'P.2 Beam Dimensions'!$EH$15:$EH$265</c:f>
              <c:numCache>
                <c:formatCode>0.000</c:formatCode>
                <c:ptCount val="251"/>
                <c:pt idx="0">
                  <c:v>-8.6000000000000007E-2</c:v>
                </c:pt>
                <c:pt idx="1">
                  <c:v>-8.5312000000000013E-2</c:v>
                </c:pt>
                <c:pt idx="2">
                  <c:v>-8.4624000000000005E-2</c:v>
                </c:pt>
                <c:pt idx="3">
                  <c:v>-8.3936000000000011E-2</c:v>
                </c:pt>
                <c:pt idx="4">
                  <c:v>-8.3248000000000003E-2</c:v>
                </c:pt>
                <c:pt idx="5">
                  <c:v>-8.2560000000000008E-2</c:v>
                </c:pt>
                <c:pt idx="6">
                  <c:v>-8.1872E-2</c:v>
                </c:pt>
                <c:pt idx="7">
                  <c:v>-8.1184000000000006E-2</c:v>
                </c:pt>
                <c:pt idx="8">
                  <c:v>-8.0496000000000012E-2</c:v>
                </c:pt>
                <c:pt idx="9">
                  <c:v>-7.9808000000000004E-2</c:v>
                </c:pt>
                <c:pt idx="10">
                  <c:v>-7.912000000000001E-2</c:v>
                </c:pt>
                <c:pt idx="11">
                  <c:v>-7.8432000000000016E-2</c:v>
                </c:pt>
                <c:pt idx="12">
                  <c:v>-7.7744000000000008E-2</c:v>
                </c:pt>
                <c:pt idx="13">
                  <c:v>-7.7056000000000013E-2</c:v>
                </c:pt>
                <c:pt idx="14">
                  <c:v>-7.6368000000000005E-2</c:v>
                </c:pt>
                <c:pt idx="15">
                  <c:v>-7.5680000000000011E-2</c:v>
                </c:pt>
                <c:pt idx="16">
                  <c:v>-7.4992000000000003E-2</c:v>
                </c:pt>
                <c:pt idx="17">
                  <c:v>-7.4304000000000009E-2</c:v>
                </c:pt>
                <c:pt idx="18">
                  <c:v>-7.3616000000000001E-2</c:v>
                </c:pt>
                <c:pt idx="19">
                  <c:v>-7.2928000000000007E-2</c:v>
                </c:pt>
                <c:pt idx="20">
                  <c:v>-7.2239999999999999E-2</c:v>
                </c:pt>
                <c:pt idx="21">
                  <c:v>-7.1552000000000004E-2</c:v>
                </c:pt>
                <c:pt idx="22">
                  <c:v>-7.0863999999999996E-2</c:v>
                </c:pt>
                <c:pt idx="23">
                  <c:v>-7.0176000000000002E-2</c:v>
                </c:pt>
                <c:pt idx="24">
                  <c:v>-6.9488000000000008E-2</c:v>
                </c:pt>
                <c:pt idx="25">
                  <c:v>-6.8800000000000014E-2</c:v>
                </c:pt>
                <c:pt idx="26">
                  <c:v>-6.8112000000000006E-2</c:v>
                </c:pt>
                <c:pt idx="27">
                  <c:v>-6.7424000000000012E-2</c:v>
                </c:pt>
                <c:pt idx="28">
                  <c:v>-6.6736000000000004E-2</c:v>
                </c:pt>
                <c:pt idx="29">
                  <c:v>-6.6048000000000009E-2</c:v>
                </c:pt>
                <c:pt idx="30">
                  <c:v>-6.5360000000000001E-2</c:v>
                </c:pt>
                <c:pt idx="31">
                  <c:v>-6.4672000000000007E-2</c:v>
                </c:pt>
                <c:pt idx="32">
                  <c:v>-6.3983999999999999E-2</c:v>
                </c:pt>
                <c:pt idx="33">
                  <c:v>-6.3296000000000005E-2</c:v>
                </c:pt>
                <c:pt idx="34">
                  <c:v>-6.2607999999999997E-2</c:v>
                </c:pt>
                <c:pt idx="35">
                  <c:v>-6.1920000000000003E-2</c:v>
                </c:pt>
                <c:pt idx="36">
                  <c:v>-6.1232000000000002E-2</c:v>
                </c:pt>
                <c:pt idx="37">
                  <c:v>-6.0544000000000001E-2</c:v>
                </c:pt>
                <c:pt idx="38">
                  <c:v>-5.9855999999999999E-2</c:v>
                </c:pt>
                <c:pt idx="39">
                  <c:v>-5.9167999999999998E-2</c:v>
                </c:pt>
                <c:pt idx="40">
                  <c:v>-5.8480000000000011E-2</c:v>
                </c:pt>
                <c:pt idx="41">
                  <c:v>-5.779200000000001E-2</c:v>
                </c:pt>
                <c:pt idx="42">
                  <c:v>-5.7104000000000009E-2</c:v>
                </c:pt>
                <c:pt idx="43">
                  <c:v>-5.6416000000000008E-2</c:v>
                </c:pt>
                <c:pt idx="44">
                  <c:v>-5.5728000000000007E-2</c:v>
                </c:pt>
                <c:pt idx="45">
                  <c:v>-5.5040000000000006E-2</c:v>
                </c:pt>
                <c:pt idx="46">
                  <c:v>-5.4352000000000004E-2</c:v>
                </c:pt>
                <c:pt idx="47">
                  <c:v>-5.3664000000000003E-2</c:v>
                </c:pt>
                <c:pt idx="48">
                  <c:v>-5.2976000000000002E-2</c:v>
                </c:pt>
                <c:pt idx="49">
                  <c:v>-5.2288000000000001E-2</c:v>
                </c:pt>
                <c:pt idx="50">
                  <c:v>-5.16E-2</c:v>
                </c:pt>
                <c:pt idx="51">
                  <c:v>-5.0911999999999999E-2</c:v>
                </c:pt>
                <c:pt idx="52">
                  <c:v>-5.0223999999999998E-2</c:v>
                </c:pt>
                <c:pt idx="53">
                  <c:v>-4.9536000000000004E-2</c:v>
                </c:pt>
                <c:pt idx="54">
                  <c:v>-4.8848000000000003E-2</c:v>
                </c:pt>
                <c:pt idx="55">
                  <c:v>-4.8160000000000008E-2</c:v>
                </c:pt>
                <c:pt idx="56">
                  <c:v>-4.7472000000000007E-2</c:v>
                </c:pt>
                <c:pt idx="57">
                  <c:v>-4.678399999999993E-2</c:v>
                </c:pt>
                <c:pt idx="58">
                  <c:v>-4.6095999999999943E-2</c:v>
                </c:pt>
                <c:pt idx="59">
                  <c:v>-4.5407999999999941E-2</c:v>
                </c:pt>
                <c:pt idx="60">
                  <c:v>-4.471999999999994E-2</c:v>
                </c:pt>
                <c:pt idx="61">
                  <c:v>-4.4031999999999939E-2</c:v>
                </c:pt>
                <c:pt idx="62">
                  <c:v>-4.3343999999999938E-2</c:v>
                </c:pt>
                <c:pt idx="63">
                  <c:v>-4.2655999999999937E-2</c:v>
                </c:pt>
                <c:pt idx="64">
                  <c:v>-4.1967999999999936E-2</c:v>
                </c:pt>
                <c:pt idx="65">
                  <c:v>-4.1279999999999935E-2</c:v>
                </c:pt>
                <c:pt idx="66">
                  <c:v>-4.0591999999999934E-2</c:v>
                </c:pt>
                <c:pt idx="67">
                  <c:v>-3.9903999999999933E-2</c:v>
                </c:pt>
                <c:pt idx="68">
                  <c:v>-3.9215999999999931E-2</c:v>
                </c:pt>
                <c:pt idx="69">
                  <c:v>-3.852799999999993E-2</c:v>
                </c:pt>
                <c:pt idx="70">
                  <c:v>-3.7839999999999936E-2</c:v>
                </c:pt>
                <c:pt idx="71">
                  <c:v>-3.7151999999999935E-2</c:v>
                </c:pt>
                <c:pt idx="72">
                  <c:v>-3.6463999999999934E-2</c:v>
                </c:pt>
                <c:pt idx="73">
                  <c:v>-3.5775999999999933E-2</c:v>
                </c:pt>
                <c:pt idx="74">
                  <c:v>-3.5087999999999932E-2</c:v>
                </c:pt>
                <c:pt idx="75">
                  <c:v>-3.4399999999999931E-2</c:v>
                </c:pt>
                <c:pt idx="76">
                  <c:v>-3.371199999999993E-2</c:v>
                </c:pt>
                <c:pt idx="77">
                  <c:v>-3.3023999999999928E-2</c:v>
                </c:pt>
                <c:pt idx="78">
                  <c:v>-3.2335999999999934E-2</c:v>
                </c:pt>
                <c:pt idx="79">
                  <c:v>-3.1647999999999933E-2</c:v>
                </c:pt>
                <c:pt idx="80">
                  <c:v>-3.0959999999999935E-2</c:v>
                </c:pt>
                <c:pt idx="81">
                  <c:v>-3.0271999999999934E-2</c:v>
                </c:pt>
                <c:pt idx="82">
                  <c:v>-2.9583999999999933E-2</c:v>
                </c:pt>
                <c:pt idx="83">
                  <c:v>-2.8895999999999932E-2</c:v>
                </c:pt>
                <c:pt idx="84">
                  <c:v>-2.8207999999999931E-2</c:v>
                </c:pt>
                <c:pt idx="85">
                  <c:v>-2.751999999999993E-2</c:v>
                </c:pt>
                <c:pt idx="86">
                  <c:v>-2.6831999999999936E-2</c:v>
                </c:pt>
                <c:pt idx="87">
                  <c:v>-2.6143999999999935E-2</c:v>
                </c:pt>
                <c:pt idx="88">
                  <c:v>-2.5455999999999934E-2</c:v>
                </c:pt>
                <c:pt idx="89">
                  <c:v>-2.4767999999999932E-2</c:v>
                </c:pt>
                <c:pt idx="90">
                  <c:v>-2.4079999999999931E-2</c:v>
                </c:pt>
                <c:pt idx="91">
                  <c:v>-2.3391999999999934E-2</c:v>
                </c:pt>
                <c:pt idx="92">
                  <c:v>-2.2703999999999933E-2</c:v>
                </c:pt>
                <c:pt idx="93">
                  <c:v>-2.2015999999999931E-2</c:v>
                </c:pt>
                <c:pt idx="94">
                  <c:v>-2.1327999999999934E-2</c:v>
                </c:pt>
                <c:pt idx="95">
                  <c:v>-2.0639999999999933E-2</c:v>
                </c:pt>
                <c:pt idx="96">
                  <c:v>-1.9951999999999935E-2</c:v>
                </c:pt>
                <c:pt idx="97">
                  <c:v>-1.9263999999999934E-2</c:v>
                </c:pt>
                <c:pt idx="98">
                  <c:v>-1.8575999999999933E-2</c:v>
                </c:pt>
                <c:pt idx="99">
                  <c:v>-1.7887999999999935E-2</c:v>
                </c:pt>
                <c:pt idx="100">
                  <c:v>-1.7200000000000003E-2</c:v>
                </c:pt>
                <c:pt idx="101">
                  <c:v>-1.6512000000000002E-2</c:v>
                </c:pt>
                <c:pt idx="102">
                  <c:v>-1.5824000000000001E-2</c:v>
                </c:pt>
                <c:pt idx="103">
                  <c:v>-1.5136E-2</c:v>
                </c:pt>
                <c:pt idx="104">
                  <c:v>-1.4448000000000003E-2</c:v>
                </c:pt>
                <c:pt idx="105">
                  <c:v>-1.3760000000000001E-2</c:v>
                </c:pt>
                <c:pt idx="106">
                  <c:v>-1.3072E-2</c:v>
                </c:pt>
                <c:pt idx="107">
                  <c:v>-1.2384000000000001E-2</c:v>
                </c:pt>
                <c:pt idx="108">
                  <c:v>-1.1696000000000002E-2</c:v>
                </c:pt>
                <c:pt idx="109">
                  <c:v>-1.1008E-2</c:v>
                </c:pt>
                <c:pt idx="110">
                  <c:v>-1.0320000000000001E-2</c:v>
                </c:pt>
                <c:pt idx="111">
                  <c:v>-9.6320000000000017E-3</c:v>
                </c:pt>
                <c:pt idx="112">
                  <c:v>-8.9440000000000006E-3</c:v>
                </c:pt>
                <c:pt idx="113">
                  <c:v>-8.2560000000000012E-3</c:v>
                </c:pt>
                <c:pt idx="114">
                  <c:v>-7.5680000000000001E-3</c:v>
                </c:pt>
                <c:pt idx="115">
                  <c:v>-6.8800000000000007E-3</c:v>
                </c:pt>
                <c:pt idx="116">
                  <c:v>-6.1919999999999944E-3</c:v>
                </c:pt>
                <c:pt idx="117">
                  <c:v>-5.5039999999999933E-3</c:v>
                </c:pt>
                <c:pt idx="118">
                  <c:v>-4.8160000000000069E-3</c:v>
                </c:pt>
                <c:pt idx="119">
                  <c:v>-4.1280000000000067E-3</c:v>
                </c:pt>
                <c:pt idx="120">
                  <c:v>-3.4400000000000003E-3</c:v>
                </c:pt>
                <c:pt idx="121">
                  <c:v>-2.7520000000000001E-3</c:v>
                </c:pt>
                <c:pt idx="122">
                  <c:v>-2.0640000000000003E-3</c:v>
                </c:pt>
                <c:pt idx="123">
                  <c:v>-1.3760000000000001E-3</c:v>
                </c:pt>
                <c:pt idx="124">
                  <c:v>-6.8800000000000003E-4</c:v>
                </c:pt>
                <c:pt idx="125">
                  <c:v>0</c:v>
                </c:pt>
                <c:pt idx="126">
                  <c:v>6.8800000000000003E-4</c:v>
                </c:pt>
                <c:pt idx="127">
                  <c:v>1.3760000000000001E-3</c:v>
                </c:pt>
                <c:pt idx="128">
                  <c:v>2.0640000000000003E-3</c:v>
                </c:pt>
                <c:pt idx="129">
                  <c:v>2.7520000000000001E-3</c:v>
                </c:pt>
                <c:pt idx="130">
                  <c:v>3.4400000000000003E-3</c:v>
                </c:pt>
                <c:pt idx="131">
                  <c:v>4.1280000000000067E-3</c:v>
                </c:pt>
                <c:pt idx="132">
                  <c:v>4.8160000000000069E-3</c:v>
                </c:pt>
                <c:pt idx="133">
                  <c:v>5.504000000000008E-3</c:v>
                </c:pt>
                <c:pt idx="134">
                  <c:v>6.1920000000000074E-3</c:v>
                </c:pt>
                <c:pt idx="135">
                  <c:v>6.8800000000000007E-3</c:v>
                </c:pt>
                <c:pt idx="136">
                  <c:v>7.5680000000000001E-3</c:v>
                </c:pt>
                <c:pt idx="137">
                  <c:v>8.2560000000000012E-3</c:v>
                </c:pt>
                <c:pt idx="138">
                  <c:v>8.9440000000000006E-3</c:v>
                </c:pt>
                <c:pt idx="139">
                  <c:v>9.6320000000000017E-3</c:v>
                </c:pt>
                <c:pt idx="140">
                  <c:v>1.0320000000000001E-2</c:v>
                </c:pt>
                <c:pt idx="141">
                  <c:v>1.1008E-2</c:v>
                </c:pt>
                <c:pt idx="142">
                  <c:v>1.1696000000000002E-2</c:v>
                </c:pt>
                <c:pt idx="143">
                  <c:v>1.2384000000000001E-2</c:v>
                </c:pt>
                <c:pt idx="144">
                  <c:v>1.3072E-2</c:v>
                </c:pt>
                <c:pt idx="145">
                  <c:v>1.3760000000000001E-2</c:v>
                </c:pt>
                <c:pt idx="146">
                  <c:v>1.4448000000000003E-2</c:v>
                </c:pt>
                <c:pt idx="147">
                  <c:v>1.5136E-2</c:v>
                </c:pt>
                <c:pt idx="148">
                  <c:v>1.5824000000000001E-2</c:v>
                </c:pt>
                <c:pt idx="149">
                  <c:v>1.6512000000000002E-2</c:v>
                </c:pt>
                <c:pt idx="150">
                  <c:v>1.7200000000000003E-2</c:v>
                </c:pt>
                <c:pt idx="151">
                  <c:v>1.7888000000000001E-2</c:v>
                </c:pt>
                <c:pt idx="152">
                  <c:v>1.8576000000000002E-2</c:v>
                </c:pt>
                <c:pt idx="153">
                  <c:v>1.9264000000000003E-2</c:v>
                </c:pt>
                <c:pt idx="154">
                  <c:v>1.9952000000000001E-2</c:v>
                </c:pt>
                <c:pt idx="155">
                  <c:v>2.0640000000000002E-2</c:v>
                </c:pt>
                <c:pt idx="156">
                  <c:v>2.1328000000000003E-2</c:v>
                </c:pt>
                <c:pt idx="157">
                  <c:v>2.2016000000000001E-2</c:v>
                </c:pt>
                <c:pt idx="158">
                  <c:v>2.2704000000000002E-2</c:v>
                </c:pt>
                <c:pt idx="159">
                  <c:v>2.3392000000000003E-2</c:v>
                </c:pt>
                <c:pt idx="160">
                  <c:v>2.4080000000000004E-2</c:v>
                </c:pt>
                <c:pt idx="161">
                  <c:v>2.4768000000000002E-2</c:v>
                </c:pt>
                <c:pt idx="162">
                  <c:v>2.5455999999999999E-2</c:v>
                </c:pt>
                <c:pt idx="163">
                  <c:v>2.6144000000000001E-2</c:v>
                </c:pt>
                <c:pt idx="164">
                  <c:v>2.6832000000000002E-2</c:v>
                </c:pt>
                <c:pt idx="165">
                  <c:v>2.7520000000000003E-2</c:v>
                </c:pt>
                <c:pt idx="166">
                  <c:v>2.8208000000000004E-2</c:v>
                </c:pt>
                <c:pt idx="167">
                  <c:v>2.8896000000000005E-2</c:v>
                </c:pt>
                <c:pt idx="168">
                  <c:v>2.9583999999999999E-2</c:v>
                </c:pt>
                <c:pt idx="169">
                  <c:v>3.0272E-2</c:v>
                </c:pt>
                <c:pt idx="170">
                  <c:v>3.0960000000000001E-2</c:v>
                </c:pt>
                <c:pt idx="171">
                  <c:v>3.1648000000000003E-2</c:v>
                </c:pt>
                <c:pt idx="172">
                  <c:v>3.2336000000000004E-2</c:v>
                </c:pt>
                <c:pt idx="173">
                  <c:v>3.3024000000000005E-2</c:v>
                </c:pt>
                <c:pt idx="174">
                  <c:v>3.3712000000000006E-2</c:v>
                </c:pt>
                <c:pt idx="175">
                  <c:v>3.4400000000000007E-2</c:v>
                </c:pt>
                <c:pt idx="176">
                  <c:v>3.5088000000000001E-2</c:v>
                </c:pt>
                <c:pt idx="177">
                  <c:v>3.5776000000000002E-2</c:v>
                </c:pt>
                <c:pt idx="178">
                  <c:v>3.6464000000000003E-2</c:v>
                </c:pt>
                <c:pt idx="179">
                  <c:v>3.7152000000000004E-2</c:v>
                </c:pt>
                <c:pt idx="180">
                  <c:v>3.7840000000000006E-2</c:v>
                </c:pt>
                <c:pt idx="181">
                  <c:v>3.8528000000000007E-2</c:v>
                </c:pt>
                <c:pt idx="182">
                  <c:v>3.9216000000000008E-2</c:v>
                </c:pt>
                <c:pt idx="183">
                  <c:v>3.9904000000000002E-2</c:v>
                </c:pt>
                <c:pt idx="184">
                  <c:v>4.0592000000000003E-2</c:v>
                </c:pt>
                <c:pt idx="185">
                  <c:v>4.1280000000000004E-2</c:v>
                </c:pt>
                <c:pt idx="186">
                  <c:v>4.1968000000000005E-2</c:v>
                </c:pt>
                <c:pt idx="187">
                  <c:v>4.2656000000000006E-2</c:v>
                </c:pt>
                <c:pt idx="188">
                  <c:v>4.3344000000000001E-2</c:v>
                </c:pt>
                <c:pt idx="189">
                  <c:v>4.4032000000000002E-2</c:v>
                </c:pt>
                <c:pt idx="190">
                  <c:v>4.4720000000000003E-2</c:v>
                </c:pt>
                <c:pt idx="191">
                  <c:v>4.5408000000000004E-2</c:v>
                </c:pt>
                <c:pt idx="192">
                  <c:v>4.6096000000000005E-2</c:v>
                </c:pt>
                <c:pt idx="193">
                  <c:v>4.6784000000000006E-2</c:v>
                </c:pt>
                <c:pt idx="194">
                  <c:v>4.7472000000000007E-2</c:v>
                </c:pt>
                <c:pt idx="195">
                  <c:v>4.8160000000000008E-2</c:v>
                </c:pt>
                <c:pt idx="196">
                  <c:v>4.8848000000000003E-2</c:v>
                </c:pt>
                <c:pt idx="197">
                  <c:v>4.9536000000000004E-2</c:v>
                </c:pt>
                <c:pt idx="198">
                  <c:v>5.0223999999999998E-2</c:v>
                </c:pt>
                <c:pt idx="199">
                  <c:v>5.0911999999999999E-2</c:v>
                </c:pt>
                <c:pt idx="200">
                  <c:v>5.16E-2</c:v>
                </c:pt>
                <c:pt idx="201">
                  <c:v>5.2288000000000001E-2</c:v>
                </c:pt>
                <c:pt idx="202">
                  <c:v>5.2976000000000002E-2</c:v>
                </c:pt>
                <c:pt idx="203">
                  <c:v>5.3664000000000003E-2</c:v>
                </c:pt>
                <c:pt idx="204">
                  <c:v>5.4352000000000004E-2</c:v>
                </c:pt>
                <c:pt idx="205">
                  <c:v>5.5040000000000006E-2</c:v>
                </c:pt>
                <c:pt idx="206">
                  <c:v>5.5728000000000007E-2</c:v>
                </c:pt>
                <c:pt idx="207">
                  <c:v>5.6416000000000008E-2</c:v>
                </c:pt>
                <c:pt idx="208">
                  <c:v>5.7104000000000009E-2</c:v>
                </c:pt>
                <c:pt idx="209">
                  <c:v>5.779200000000001E-2</c:v>
                </c:pt>
                <c:pt idx="210">
                  <c:v>5.8480000000000011E-2</c:v>
                </c:pt>
                <c:pt idx="211">
                  <c:v>5.9167999999999998E-2</c:v>
                </c:pt>
                <c:pt idx="212">
                  <c:v>5.9855999999999999E-2</c:v>
                </c:pt>
                <c:pt idx="213">
                  <c:v>6.0544000000000001E-2</c:v>
                </c:pt>
                <c:pt idx="214">
                  <c:v>6.1232000000000002E-2</c:v>
                </c:pt>
                <c:pt idx="215">
                  <c:v>6.1920000000000003E-2</c:v>
                </c:pt>
                <c:pt idx="216">
                  <c:v>6.2607999999999997E-2</c:v>
                </c:pt>
                <c:pt idx="217">
                  <c:v>6.3296000000000005E-2</c:v>
                </c:pt>
                <c:pt idx="218">
                  <c:v>6.3983999999999999E-2</c:v>
                </c:pt>
                <c:pt idx="219">
                  <c:v>6.4672000000000007E-2</c:v>
                </c:pt>
                <c:pt idx="220">
                  <c:v>6.5360000000000001E-2</c:v>
                </c:pt>
                <c:pt idx="221">
                  <c:v>6.6048000000000009E-2</c:v>
                </c:pt>
                <c:pt idx="222">
                  <c:v>6.6736000000000004E-2</c:v>
                </c:pt>
                <c:pt idx="223">
                  <c:v>6.7424000000000012E-2</c:v>
                </c:pt>
                <c:pt idx="224">
                  <c:v>6.8112000000000006E-2</c:v>
                </c:pt>
                <c:pt idx="225">
                  <c:v>6.8800000000000014E-2</c:v>
                </c:pt>
                <c:pt idx="226">
                  <c:v>6.9488000000000008E-2</c:v>
                </c:pt>
                <c:pt idx="227">
                  <c:v>7.0176000000000002E-2</c:v>
                </c:pt>
                <c:pt idx="228">
                  <c:v>7.0863999999999996E-2</c:v>
                </c:pt>
                <c:pt idx="229">
                  <c:v>7.1552000000000004E-2</c:v>
                </c:pt>
                <c:pt idx="230">
                  <c:v>7.2239999999999999E-2</c:v>
                </c:pt>
                <c:pt idx="231">
                  <c:v>7.2928000000000007E-2</c:v>
                </c:pt>
                <c:pt idx="232">
                  <c:v>7.3616000000000001E-2</c:v>
                </c:pt>
                <c:pt idx="233">
                  <c:v>7.4304000000000009E-2</c:v>
                </c:pt>
                <c:pt idx="234">
                  <c:v>7.4992000000000003E-2</c:v>
                </c:pt>
                <c:pt idx="235">
                  <c:v>7.5680000000000011E-2</c:v>
                </c:pt>
                <c:pt idx="236">
                  <c:v>7.6368000000000005E-2</c:v>
                </c:pt>
                <c:pt idx="237">
                  <c:v>7.7056000000000013E-2</c:v>
                </c:pt>
                <c:pt idx="238">
                  <c:v>7.7744000000000008E-2</c:v>
                </c:pt>
                <c:pt idx="239">
                  <c:v>7.8432000000000016E-2</c:v>
                </c:pt>
                <c:pt idx="240">
                  <c:v>7.912000000000001E-2</c:v>
                </c:pt>
                <c:pt idx="241">
                  <c:v>7.9808000000000004E-2</c:v>
                </c:pt>
                <c:pt idx="242">
                  <c:v>8.0496000000000012E-2</c:v>
                </c:pt>
                <c:pt idx="243">
                  <c:v>8.1184000000000006E-2</c:v>
                </c:pt>
                <c:pt idx="244">
                  <c:v>8.1872E-2</c:v>
                </c:pt>
                <c:pt idx="245">
                  <c:v>8.2560000000000008E-2</c:v>
                </c:pt>
                <c:pt idx="246">
                  <c:v>8.3248000000000003E-2</c:v>
                </c:pt>
                <c:pt idx="247">
                  <c:v>8.3936000000000011E-2</c:v>
                </c:pt>
                <c:pt idx="248">
                  <c:v>8.4624000000000005E-2</c:v>
                </c:pt>
                <c:pt idx="249">
                  <c:v>8.5312000000000013E-2</c:v>
                </c:pt>
                <c:pt idx="250">
                  <c:v>8.6000000000000007E-2</c:v>
                </c:pt>
              </c:numCache>
            </c:numRef>
          </c:cat>
          <c:val>
            <c:numRef>
              <c:f>'P.2 Beam Dimensions'!$EI$15:$EI$265</c:f>
              <c:numCache>
                <c:formatCode>0.0000</c:formatCode>
                <c:ptCount val="251"/>
                <c:pt idx="0">
                  <c:v>124462.58765744224</c:v>
                </c:pt>
                <c:pt idx="1">
                  <c:v>122479.15882264916</c:v>
                </c:pt>
                <c:pt idx="2">
                  <c:v>120511.67469108774</c:v>
                </c:pt>
                <c:pt idx="3">
                  <c:v>118560.13462203377</c:v>
                </c:pt>
                <c:pt idx="4">
                  <c:v>116624.53798490427</c:v>
                </c:pt>
                <c:pt idx="5">
                  <c:v>114704.88415925765</c:v>
                </c:pt>
                <c:pt idx="6">
                  <c:v>112801.17253479295</c:v>
                </c:pt>
                <c:pt idx="7">
                  <c:v>110913.40251135119</c:v>
                </c:pt>
                <c:pt idx="8">
                  <c:v>109041.57349891392</c:v>
                </c:pt>
                <c:pt idx="9">
                  <c:v>107291.88216383927</c:v>
                </c:pt>
                <c:pt idx="10">
                  <c:v>105453.38393211839</c:v>
                </c:pt>
                <c:pt idx="11">
                  <c:v>103630.8145618744</c:v>
                </c:pt>
                <c:pt idx="12">
                  <c:v>101824.17376281507</c:v>
                </c:pt>
                <c:pt idx="13">
                  <c:v>100033.4612471836</c:v>
                </c:pt>
                <c:pt idx="14">
                  <c:v>98258.676729758285</c:v>
                </c:pt>
                <c:pt idx="15">
                  <c:v>96499.819927852746</c:v>
                </c:pt>
                <c:pt idx="16">
                  <c:v>94756.890561316002</c:v>
                </c:pt>
                <c:pt idx="17">
                  <c:v>93029.888352532376</c:v>
                </c:pt>
                <c:pt idx="18">
                  <c:v>91318.813026421427</c:v>
                </c:pt>
                <c:pt idx="19">
                  <c:v>89623.664310438093</c:v>
                </c:pt>
                <c:pt idx="20">
                  <c:v>87944.441934572358</c:v>
                </c:pt>
                <c:pt idx="21">
                  <c:v>86281.145631349995</c:v>
                </c:pt>
                <c:pt idx="22">
                  <c:v>84633.775135831645</c:v>
                </c:pt>
                <c:pt idx="23">
                  <c:v>83002.330185613493</c:v>
                </c:pt>
                <c:pt idx="24">
                  <c:v>81386.810520826883</c:v>
                </c:pt>
                <c:pt idx="25">
                  <c:v>79787.215884138539</c:v>
                </c:pt>
                <c:pt idx="26">
                  <c:v>78203.546020750466</c:v>
                </c:pt>
                <c:pt idx="27">
                  <c:v>76635.800678400017</c:v>
                </c:pt>
                <c:pt idx="28">
                  <c:v>75083.979607359739</c:v>
                </c:pt>
                <c:pt idx="29">
                  <c:v>73548.082560437659</c:v>
                </c:pt>
                <c:pt idx="30">
                  <c:v>72028.109292976922</c:v>
                </c:pt>
                <c:pt idx="31">
                  <c:v>70524.059562856128</c:v>
                </c:pt>
                <c:pt idx="32">
                  <c:v>69035.933130488949</c:v>
                </c:pt>
                <c:pt idx="33">
                  <c:v>67563.729758824775</c:v>
                </c:pt>
                <c:pt idx="34">
                  <c:v>66107.449213347834</c:v>
                </c:pt>
                <c:pt idx="35">
                  <c:v>64667.091262077985</c:v>
                </c:pt>
                <c:pt idx="36">
                  <c:v>63242.655675570197</c:v>
                </c:pt>
                <c:pt idx="37">
                  <c:v>61834.142226914875</c:v>
                </c:pt>
                <c:pt idx="38">
                  <c:v>60441.550691737626</c:v>
                </c:pt>
                <c:pt idx="39">
                  <c:v>59064.880848199486</c:v>
                </c:pt>
                <c:pt idx="40">
                  <c:v>57704.13247699666</c:v>
                </c:pt>
                <c:pt idx="41">
                  <c:v>56359.305361360683</c:v>
                </c:pt>
                <c:pt idx="42">
                  <c:v>55030.399287058484</c:v>
                </c:pt>
                <c:pt idx="43">
                  <c:v>53717.414042392185</c:v>
                </c:pt>
                <c:pt idx="44">
                  <c:v>52420.349418199286</c:v>
                </c:pt>
                <c:pt idx="45">
                  <c:v>51139.205207852545</c:v>
                </c:pt>
                <c:pt idx="46">
                  <c:v>49873.981207260054</c:v>
                </c:pt>
                <c:pt idx="47">
                  <c:v>48624.677214865187</c:v>
                </c:pt>
                <c:pt idx="48">
                  <c:v>47391.293031646659</c:v>
                </c:pt>
                <c:pt idx="49">
                  <c:v>46173.828461118399</c:v>
                </c:pt>
                <c:pt idx="50">
                  <c:v>44972.283309329774</c:v>
                </c:pt>
                <c:pt idx="51">
                  <c:v>43786.657384865357</c:v>
                </c:pt>
                <c:pt idx="52">
                  <c:v>42616.950498845028</c:v>
                </c:pt>
                <c:pt idx="53">
                  <c:v>41463.162464923997</c:v>
                </c:pt>
                <c:pt idx="54">
                  <c:v>40325.293099292787</c:v>
                </c:pt>
                <c:pt idx="55">
                  <c:v>39203.342220677172</c:v>
                </c:pt>
                <c:pt idx="56">
                  <c:v>38097.30965033832</c:v>
                </c:pt>
                <c:pt idx="57">
                  <c:v>37007.195212072489</c:v>
                </c:pt>
                <c:pt idx="58">
                  <c:v>35932.998732211636</c:v>
                </c:pt>
                <c:pt idx="59">
                  <c:v>34874.720039622705</c:v>
                </c:pt>
                <c:pt idx="60">
                  <c:v>33832.358965707986</c:v>
                </c:pt>
                <c:pt idx="61">
                  <c:v>32805.915344405112</c:v>
                </c:pt>
                <c:pt idx="62">
                  <c:v>31795.389012187017</c:v>
                </c:pt>
                <c:pt idx="63">
                  <c:v>30800.779808061936</c:v>
                </c:pt>
                <c:pt idx="64">
                  <c:v>29822.087573573444</c:v>
                </c:pt>
                <c:pt idx="65">
                  <c:v>28859.312152800339</c:v>
                </c:pt>
                <c:pt idx="66">
                  <c:v>27912.453392356794</c:v>
                </c:pt>
                <c:pt idx="67">
                  <c:v>26981.511141392242</c:v>
                </c:pt>
                <c:pt idx="68">
                  <c:v>26066.485251591479</c:v>
                </c:pt>
                <c:pt idx="69">
                  <c:v>25167.375577174498</c:v>
                </c:pt>
                <c:pt idx="70">
                  <c:v>24284.181974896717</c:v>
                </c:pt>
                <c:pt idx="71">
                  <c:v>23416.904304048767</c:v>
                </c:pt>
                <c:pt idx="72">
                  <c:v>22565.542426456625</c:v>
                </c:pt>
                <c:pt idx="73">
                  <c:v>21730.096206481543</c:v>
                </c:pt>
                <c:pt idx="74">
                  <c:v>20910.565511020141</c:v>
                </c:pt>
                <c:pt idx="75">
                  <c:v>20106.950209504248</c:v>
                </c:pt>
                <c:pt idx="76">
                  <c:v>19319.250173901073</c:v>
                </c:pt>
                <c:pt idx="77">
                  <c:v>18547.465278713087</c:v>
                </c:pt>
                <c:pt idx="78">
                  <c:v>17791.595400978091</c:v>
                </c:pt>
                <c:pt idx="79">
                  <c:v>17051.640420269159</c:v>
                </c:pt>
                <c:pt idx="80">
                  <c:v>16327.600218694708</c:v>
                </c:pt>
                <c:pt idx="81">
                  <c:v>15619.474680898405</c:v>
                </c:pt>
                <c:pt idx="82">
                  <c:v>14927.263694059266</c:v>
                </c:pt>
                <c:pt idx="83">
                  <c:v>14250.967147891593</c:v>
                </c:pt>
                <c:pt idx="84">
                  <c:v>13590.584934645005</c:v>
                </c:pt>
                <c:pt idx="85">
                  <c:v>12946.116949104402</c:v>
                </c:pt>
                <c:pt idx="86">
                  <c:v>12317.563088590001</c:v>
                </c:pt>
                <c:pt idx="87">
                  <c:v>11704.923252957311</c:v>
                </c:pt>
                <c:pt idx="88">
                  <c:v>11108.197344597162</c:v>
                </c:pt>
                <c:pt idx="89">
                  <c:v>10527.385268435675</c:v>
                </c:pt>
                <c:pt idx="90">
                  <c:v>9962.4869319342852</c:v>
                </c:pt>
                <c:pt idx="91">
                  <c:v>9413.5022450897159</c:v>
                </c:pt>
                <c:pt idx="92">
                  <c:v>8880.4311204339992</c:v>
                </c:pt>
                <c:pt idx="93">
                  <c:v>8363.27347303448</c:v>
                </c:pt>
                <c:pt idx="94">
                  <c:v>7862.029220493795</c:v>
                </c:pt>
                <c:pt idx="95">
                  <c:v>7376.6982829498893</c:v>
                </c:pt>
                <c:pt idx="96">
                  <c:v>6907.2805830760126</c:v>
                </c:pt>
                <c:pt idx="97">
                  <c:v>6453.7760460807085</c:v>
                </c:pt>
                <c:pt idx="98">
                  <c:v>6016.1845997078417</c:v>
                </c:pt>
                <c:pt idx="99">
                  <c:v>5594.506174236566</c:v>
                </c:pt>
                <c:pt idx="100">
                  <c:v>5188.7407024813801</c:v>
                </c:pt>
                <c:pt idx="101">
                  <c:v>4798.8881197919645</c:v>
                </c:pt>
                <c:pt idx="102">
                  <c:v>4424.9483640534381</c:v>
                </c:pt>
                <c:pt idx="103">
                  <c:v>4066.9213756861654</c:v>
                </c:pt>
                <c:pt idx="104">
                  <c:v>3724.807097645823</c:v>
                </c:pt>
                <c:pt idx="105">
                  <c:v>3398.6054754233869</c:v>
                </c:pt>
                <c:pt idx="106">
                  <c:v>3088.3164570451399</c:v>
                </c:pt>
                <c:pt idx="107">
                  <c:v>2793.9399930726686</c:v>
                </c:pt>
                <c:pt idx="108">
                  <c:v>2515.4760366028559</c:v>
                </c:pt>
                <c:pt idx="109">
                  <c:v>2252.9245432678968</c:v>
                </c:pt>
                <c:pt idx="110">
                  <c:v>2006.2854712352866</c:v>
                </c:pt>
                <c:pt idx="111">
                  <c:v>1775.5587812078209</c:v>
                </c:pt>
                <c:pt idx="112">
                  <c:v>1560.7444364236012</c:v>
                </c:pt>
                <c:pt idx="113">
                  <c:v>1361.8424026560333</c:v>
                </c:pt>
                <c:pt idx="114">
                  <c:v>1178.8526482138261</c:v>
                </c:pt>
                <c:pt idx="115">
                  <c:v>1011.775143940989</c:v>
                </c:pt>
                <c:pt idx="116">
                  <c:v>860.60986321683686</c:v>
                </c:pt>
                <c:pt idx="117">
                  <c:v>725.3567819559903</c:v>
                </c:pt>
                <c:pt idx="118">
                  <c:v>606.01587860837117</c:v>
                </c:pt>
                <c:pt idx="119">
                  <c:v>502.58713415919976</c:v>
                </c:pt>
                <c:pt idx="120">
                  <c:v>415.07053212900644</c:v>
                </c:pt>
                <c:pt idx="121">
                  <c:v>343.46605857362414</c:v>
                </c:pt>
                <c:pt idx="122">
                  <c:v>287.77370208418705</c:v>
                </c:pt>
                <c:pt idx="123">
                  <c:v>247.99345378713318</c:v>
                </c:pt>
                <c:pt idx="124">
                  <c:v>224.12530734420409</c:v>
                </c:pt>
                <c:pt idx="125">
                  <c:v>216.16925895244498</c:v>
                </c:pt>
                <c:pt idx="126">
                  <c:v>224.12530734420409</c:v>
                </c:pt>
                <c:pt idx="127">
                  <c:v>247.99345378713321</c:v>
                </c:pt>
                <c:pt idx="128">
                  <c:v>287.77370208418705</c:v>
                </c:pt>
                <c:pt idx="129">
                  <c:v>343.4660585736242</c:v>
                </c:pt>
                <c:pt idx="130">
                  <c:v>415.07053212900644</c:v>
                </c:pt>
                <c:pt idx="131">
                  <c:v>502.58713415919976</c:v>
                </c:pt>
                <c:pt idx="132">
                  <c:v>606.01587860837117</c:v>
                </c:pt>
                <c:pt idx="133">
                  <c:v>725.35678195599269</c:v>
                </c:pt>
                <c:pt idx="134">
                  <c:v>860.60986321683981</c:v>
                </c:pt>
                <c:pt idx="135">
                  <c:v>1011.775143940989</c:v>
                </c:pt>
                <c:pt idx="136">
                  <c:v>1178.8526482138261</c:v>
                </c:pt>
                <c:pt idx="137">
                  <c:v>1361.8424026560333</c:v>
                </c:pt>
                <c:pt idx="138">
                  <c:v>1560.7444364236014</c:v>
                </c:pt>
                <c:pt idx="139">
                  <c:v>1775.5587812078209</c:v>
                </c:pt>
                <c:pt idx="140">
                  <c:v>2006.2854712352866</c:v>
                </c:pt>
                <c:pt idx="141">
                  <c:v>2252.9245432678972</c:v>
                </c:pt>
                <c:pt idx="142">
                  <c:v>2515.4760366028559</c:v>
                </c:pt>
                <c:pt idx="143">
                  <c:v>2793.9399930726686</c:v>
                </c:pt>
                <c:pt idx="144">
                  <c:v>3088.3164570451399</c:v>
                </c:pt>
                <c:pt idx="145">
                  <c:v>3398.6054754233869</c:v>
                </c:pt>
                <c:pt idx="146">
                  <c:v>3724.807097645823</c:v>
                </c:pt>
                <c:pt idx="147">
                  <c:v>4066.9213756861654</c:v>
                </c:pt>
                <c:pt idx="148">
                  <c:v>4424.9483640534381</c:v>
                </c:pt>
                <c:pt idx="149">
                  <c:v>4798.8881197919654</c:v>
                </c:pt>
                <c:pt idx="150">
                  <c:v>5188.7407024813792</c:v>
                </c:pt>
                <c:pt idx="151">
                  <c:v>5594.5061742366042</c:v>
                </c:pt>
                <c:pt idx="152">
                  <c:v>6016.1845997078854</c:v>
                </c:pt>
                <c:pt idx="153">
                  <c:v>6453.7760460807549</c:v>
                </c:pt>
                <c:pt idx="154">
                  <c:v>6907.2805830760553</c:v>
                </c:pt>
                <c:pt idx="155">
                  <c:v>7376.6982829499384</c:v>
                </c:pt>
                <c:pt idx="156">
                  <c:v>7862.0292204938451</c:v>
                </c:pt>
                <c:pt idx="157">
                  <c:v>8363.2734730345273</c:v>
                </c:pt>
                <c:pt idx="158">
                  <c:v>8880.4311204340502</c:v>
                </c:pt>
                <c:pt idx="159">
                  <c:v>9413.5022450897704</c:v>
                </c:pt>
                <c:pt idx="160">
                  <c:v>9962.4869319343416</c:v>
                </c:pt>
                <c:pt idx="161">
                  <c:v>10527.385268435737</c:v>
                </c:pt>
                <c:pt idx="162">
                  <c:v>11108.197344597222</c:v>
                </c:pt>
                <c:pt idx="163">
                  <c:v>11704.923252957366</c:v>
                </c:pt>
                <c:pt idx="164">
                  <c:v>12317.563088590059</c:v>
                </c:pt>
                <c:pt idx="165">
                  <c:v>12946.116949104464</c:v>
                </c:pt>
                <c:pt idx="166">
                  <c:v>13590.584934645072</c:v>
                </c:pt>
                <c:pt idx="167">
                  <c:v>14250.967147891668</c:v>
                </c:pt>
                <c:pt idx="168">
                  <c:v>14927.263694059333</c:v>
                </c:pt>
                <c:pt idx="169">
                  <c:v>15619.474680898467</c:v>
                </c:pt>
                <c:pt idx="170">
                  <c:v>16327.600218694775</c:v>
                </c:pt>
                <c:pt idx="171">
                  <c:v>17051.640420269232</c:v>
                </c:pt>
                <c:pt idx="172">
                  <c:v>17791.595400978171</c:v>
                </c:pt>
                <c:pt idx="173">
                  <c:v>18547.465278713171</c:v>
                </c:pt>
                <c:pt idx="174">
                  <c:v>19319.25017390115</c:v>
                </c:pt>
                <c:pt idx="175">
                  <c:v>20106.950209504335</c:v>
                </c:pt>
                <c:pt idx="176">
                  <c:v>20910.565511020224</c:v>
                </c:pt>
                <c:pt idx="177">
                  <c:v>21730.096206481638</c:v>
                </c:pt>
                <c:pt idx="178">
                  <c:v>22565.542426456708</c:v>
                </c:pt>
                <c:pt idx="179">
                  <c:v>23416.904304048854</c:v>
                </c:pt>
                <c:pt idx="180">
                  <c:v>24284.181974896797</c:v>
                </c:pt>
                <c:pt idx="181">
                  <c:v>25167.375577174593</c:v>
                </c:pt>
                <c:pt idx="182">
                  <c:v>26066.485251591566</c:v>
                </c:pt>
                <c:pt idx="183">
                  <c:v>26981.511141392333</c:v>
                </c:pt>
                <c:pt idx="184">
                  <c:v>27912.453392356892</c:v>
                </c:pt>
                <c:pt idx="185">
                  <c:v>28859.312152800441</c:v>
                </c:pt>
                <c:pt idx="186">
                  <c:v>29822.087573573521</c:v>
                </c:pt>
                <c:pt idx="187">
                  <c:v>30800.779808062041</c:v>
                </c:pt>
                <c:pt idx="188">
                  <c:v>31795.389012187112</c:v>
                </c:pt>
                <c:pt idx="189">
                  <c:v>32805.915344405177</c:v>
                </c:pt>
                <c:pt idx="190">
                  <c:v>33832.358965708081</c:v>
                </c:pt>
                <c:pt idx="191">
                  <c:v>34874.720039622793</c:v>
                </c:pt>
                <c:pt idx="192">
                  <c:v>35932.998732211767</c:v>
                </c:pt>
                <c:pt idx="193">
                  <c:v>37007.195212072598</c:v>
                </c:pt>
                <c:pt idx="194">
                  <c:v>38097.30965033832</c:v>
                </c:pt>
                <c:pt idx="195">
                  <c:v>39203.342220677172</c:v>
                </c:pt>
                <c:pt idx="196">
                  <c:v>40325.293099292787</c:v>
                </c:pt>
                <c:pt idx="197">
                  <c:v>41463.162464923997</c:v>
                </c:pt>
                <c:pt idx="198">
                  <c:v>42616.950498845021</c:v>
                </c:pt>
                <c:pt idx="199">
                  <c:v>43786.657384865357</c:v>
                </c:pt>
                <c:pt idx="200">
                  <c:v>44972.283309329774</c:v>
                </c:pt>
                <c:pt idx="201">
                  <c:v>46173.828461118399</c:v>
                </c:pt>
                <c:pt idx="202">
                  <c:v>47391.293031646652</c:v>
                </c:pt>
                <c:pt idx="203">
                  <c:v>48624.677214865194</c:v>
                </c:pt>
                <c:pt idx="204">
                  <c:v>49873.981207260047</c:v>
                </c:pt>
                <c:pt idx="205">
                  <c:v>51139.205207852538</c:v>
                </c:pt>
                <c:pt idx="206">
                  <c:v>52420.349418199286</c:v>
                </c:pt>
                <c:pt idx="207">
                  <c:v>53717.414042392185</c:v>
                </c:pt>
                <c:pt idx="208">
                  <c:v>55030.399287058484</c:v>
                </c:pt>
                <c:pt idx="209">
                  <c:v>56359.30536136069</c:v>
                </c:pt>
                <c:pt idx="210">
                  <c:v>57704.13247699666</c:v>
                </c:pt>
                <c:pt idx="211">
                  <c:v>59064.880848199486</c:v>
                </c:pt>
                <c:pt idx="212">
                  <c:v>60441.550691737626</c:v>
                </c:pt>
                <c:pt idx="213">
                  <c:v>61834.142226914875</c:v>
                </c:pt>
                <c:pt idx="214">
                  <c:v>63242.655675570189</c:v>
                </c:pt>
                <c:pt idx="215">
                  <c:v>64667.091262077985</c:v>
                </c:pt>
                <c:pt idx="216">
                  <c:v>66107.449213347849</c:v>
                </c:pt>
                <c:pt idx="217">
                  <c:v>67563.729758824775</c:v>
                </c:pt>
                <c:pt idx="218">
                  <c:v>69035.933130488949</c:v>
                </c:pt>
                <c:pt idx="219">
                  <c:v>70524.059562856128</c:v>
                </c:pt>
                <c:pt idx="220">
                  <c:v>72028.109292976922</c:v>
                </c:pt>
                <c:pt idx="221">
                  <c:v>73548.082560437659</c:v>
                </c:pt>
                <c:pt idx="222">
                  <c:v>75083.979607359739</c:v>
                </c:pt>
                <c:pt idx="223">
                  <c:v>76635.800678400032</c:v>
                </c:pt>
                <c:pt idx="224">
                  <c:v>78203.546020750466</c:v>
                </c:pt>
                <c:pt idx="225">
                  <c:v>79787.215884138539</c:v>
                </c:pt>
                <c:pt idx="226">
                  <c:v>81386.810520826883</c:v>
                </c:pt>
                <c:pt idx="227">
                  <c:v>83002.330185613493</c:v>
                </c:pt>
                <c:pt idx="228">
                  <c:v>84633.775135831645</c:v>
                </c:pt>
                <c:pt idx="229">
                  <c:v>86281.145631349995</c:v>
                </c:pt>
                <c:pt idx="230">
                  <c:v>87944.441934572358</c:v>
                </c:pt>
                <c:pt idx="231">
                  <c:v>89623.664310438093</c:v>
                </c:pt>
                <c:pt idx="232">
                  <c:v>91318.813026421427</c:v>
                </c:pt>
                <c:pt idx="233">
                  <c:v>93029.888352532391</c:v>
                </c:pt>
                <c:pt idx="234">
                  <c:v>94756.890561316002</c:v>
                </c:pt>
                <c:pt idx="235">
                  <c:v>96499.819927852746</c:v>
                </c:pt>
                <c:pt idx="236">
                  <c:v>98258.676729758285</c:v>
                </c:pt>
                <c:pt idx="237">
                  <c:v>100033.46124718362</c:v>
                </c:pt>
                <c:pt idx="238">
                  <c:v>101824.17376281507</c:v>
                </c:pt>
                <c:pt idx="239">
                  <c:v>103630.8145618744</c:v>
                </c:pt>
                <c:pt idx="240">
                  <c:v>105453.38393211839</c:v>
                </c:pt>
                <c:pt idx="241">
                  <c:v>107291.88216383928</c:v>
                </c:pt>
                <c:pt idx="242">
                  <c:v>109041.57349891392</c:v>
                </c:pt>
                <c:pt idx="243">
                  <c:v>110913.40251135119</c:v>
                </c:pt>
                <c:pt idx="244">
                  <c:v>112801.17253479296</c:v>
                </c:pt>
                <c:pt idx="245">
                  <c:v>114704.88415925764</c:v>
                </c:pt>
                <c:pt idx="246">
                  <c:v>116624.53798490427</c:v>
                </c:pt>
                <c:pt idx="247">
                  <c:v>118560.13462203377</c:v>
                </c:pt>
                <c:pt idx="248">
                  <c:v>120511.67469108773</c:v>
                </c:pt>
                <c:pt idx="249">
                  <c:v>122479.15882264916</c:v>
                </c:pt>
                <c:pt idx="250">
                  <c:v>124462.58765744224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651-480B-972D-4825C0B146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67018159"/>
        <c:axId val="1167014799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'P.2 Beam Dimensions'!$EJ$14</c15:sqref>
                        </c15:formulaRef>
                      </c:ext>
                    </c:extLst>
                    <c:strCache>
                      <c:ptCount val="1"/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'P.2 Beam Dimensions'!$EH$15:$EH$265</c15:sqref>
                        </c15:formulaRef>
                      </c:ext>
                    </c:extLst>
                    <c:numCache>
                      <c:formatCode>0.000</c:formatCode>
                      <c:ptCount val="251"/>
                      <c:pt idx="0">
                        <c:v>-8.6000000000000007E-2</c:v>
                      </c:pt>
                      <c:pt idx="1">
                        <c:v>-8.5312000000000013E-2</c:v>
                      </c:pt>
                      <c:pt idx="2">
                        <c:v>-8.4624000000000005E-2</c:v>
                      </c:pt>
                      <c:pt idx="3">
                        <c:v>-8.3936000000000011E-2</c:v>
                      </c:pt>
                      <c:pt idx="4">
                        <c:v>-8.3248000000000003E-2</c:v>
                      </c:pt>
                      <c:pt idx="5">
                        <c:v>-8.2560000000000008E-2</c:v>
                      </c:pt>
                      <c:pt idx="6">
                        <c:v>-8.1872E-2</c:v>
                      </c:pt>
                      <c:pt idx="7">
                        <c:v>-8.1184000000000006E-2</c:v>
                      </c:pt>
                      <c:pt idx="8">
                        <c:v>-8.0496000000000012E-2</c:v>
                      </c:pt>
                      <c:pt idx="9">
                        <c:v>-7.9808000000000004E-2</c:v>
                      </c:pt>
                      <c:pt idx="10">
                        <c:v>-7.912000000000001E-2</c:v>
                      </c:pt>
                      <c:pt idx="11">
                        <c:v>-7.8432000000000016E-2</c:v>
                      </c:pt>
                      <c:pt idx="12">
                        <c:v>-7.7744000000000008E-2</c:v>
                      </c:pt>
                      <c:pt idx="13">
                        <c:v>-7.7056000000000013E-2</c:v>
                      </c:pt>
                      <c:pt idx="14">
                        <c:v>-7.6368000000000005E-2</c:v>
                      </c:pt>
                      <c:pt idx="15">
                        <c:v>-7.5680000000000011E-2</c:v>
                      </c:pt>
                      <c:pt idx="16">
                        <c:v>-7.4992000000000003E-2</c:v>
                      </c:pt>
                      <c:pt idx="17">
                        <c:v>-7.4304000000000009E-2</c:v>
                      </c:pt>
                      <c:pt idx="18">
                        <c:v>-7.3616000000000001E-2</c:v>
                      </c:pt>
                      <c:pt idx="19">
                        <c:v>-7.2928000000000007E-2</c:v>
                      </c:pt>
                      <c:pt idx="20">
                        <c:v>-7.2239999999999999E-2</c:v>
                      </c:pt>
                      <c:pt idx="21">
                        <c:v>-7.1552000000000004E-2</c:v>
                      </c:pt>
                      <c:pt idx="22">
                        <c:v>-7.0863999999999996E-2</c:v>
                      </c:pt>
                      <c:pt idx="23">
                        <c:v>-7.0176000000000002E-2</c:v>
                      </c:pt>
                      <c:pt idx="24">
                        <c:v>-6.9488000000000008E-2</c:v>
                      </c:pt>
                      <c:pt idx="25">
                        <c:v>-6.8800000000000014E-2</c:v>
                      </c:pt>
                      <c:pt idx="26">
                        <c:v>-6.8112000000000006E-2</c:v>
                      </c:pt>
                      <c:pt idx="27">
                        <c:v>-6.7424000000000012E-2</c:v>
                      </c:pt>
                      <c:pt idx="28">
                        <c:v>-6.6736000000000004E-2</c:v>
                      </c:pt>
                      <c:pt idx="29">
                        <c:v>-6.6048000000000009E-2</c:v>
                      </c:pt>
                      <c:pt idx="30">
                        <c:v>-6.5360000000000001E-2</c:v>
                      </c:pt>
                      <c:pt idx="31">
                        <c:v>-6.4672000000000007E-2</c:v>
                      </c:pt>
                      <c:pt idx="32">
                        <c:v>-6.3983999999999999E-2</c:v>
                      </c:pt>
                      <c:pt idx="33">
                        <c:v>-6.3296000000000005E-2</c:v>
                      </c:pt>
                      <c:pt idx="34">
                        <c:v>-6.2607999999999997E-2</c:v>
                      </c:pt>
                      <c:pt idx="35">
                        <c:v>-6.1920000000000003E-2</c:v>
                      </c:pt>
                      <c:pt idx="36">
                        <c:v>-6.1232000000000002E-2</c:v>
                      </c:pt>
                      <c:pt idx="37">
                        <c:v>-6.0544000000000001E-2</c:v>
                      </c:pt>
                      <c:pt idx="38">
                        <c:v>-5.9855999999999999E-2</c:v>
                      </c:pt>
                      <c:pt idx="39">
                        <c:v>-5.9167999999999998E-2</c:v>
                      </c:pt>
                      <c:pt idx="40">
                        <c:v>-5.8480000000000011E-2</c:v>
                      </c:pt>
                      <c:pt idx="41">
                        <c:v>-5.779200000000001E-2</c:v>
                      </c:pt>
                      <c:pt idx="42">
                        <c:v>-5.7104000000000009E-2</c:v>
                      </c:pt>
                      <c:pt idx="43">
                        <c:v>-5.6416000000000008E-2</c:v>
                      </c:pt>
                      <c:pt idx="44">
                        <c:v>-5.5728000000000007E-2</c:v>
                      </c:pt>
                      <c:pt idx="45">
                        <c:v>-5.5040000000000006E-2</c:v>
                      </c:pt>
                      <c:pt idx="46">
                        <c:v>-5.4352000000000004E-2</c:v>
                      </c:pt>
                      <c:pt idx="47">
                        <c:v>-5.3664000000000003E-2</c:v>
                      </c:pt>
                      <c:pt idx="48">
                        <c:v>-5.2976000000000002E-2</c:v>
                      </c:pt>
                      <c:pt idx="49">
                        <c:v>-5.2288000000000001E-2</c:v>
                      </c:pt>
                      <c:pt idx="50">
                        <c:v>-5.16E-2</c:v>
                      </c:pt>
                      <c:pt idx="51">
                        <c:v>-5.0911999999999999E-2</c:v>
                      </c:pt>
                      <c:pt idx="52">
                        <c:v>-5.0223999999999998E-2</c:v>
                      </c:pt>
                      <c:pt idx="53">
                        <c:v>-4.9536000000000004E-2</c:v>
                      </c:pt>
                      <c:pt idx="54">
                        <c:v>-4.8848000000000003E-2</c:v>
                      </c:pt>
                      <c:pt idx="55">
                        <c:v>-4.8160000000000008E-2</c:v>
                      </c:pt>
                      <c:pt idx="56">
                        <c:v>-4.7472000000000007E-2</c:v>
                      </c:pt>
                      <c:pt idx="57">
                        <c:v>-4.678399999999993E-2</c:v>
                      </c:pt>
                      <c:pt idx="58">
                        <c:v>-4.6095999999999943E-2</c:v>
                      </c:pt>
                      <c:pt idx="59">
                        <c:v>-4.5407999999999941E-2</c:v>
                      </c:pt>
                      <c:pt idx="60">
                        <c:v>-4.471999999999994E-2</c:v>
                      </c:pt>
                      <c:pt idx="61">
                        <c:v>-4.4031999999999939E-2</c:v>
                      </c:pt>
                      <c:pt idx="62">
                        <c:v>-4.3343999999999938E-2</c:v>
                      </c:pt>
                      <c:pt idx="63">
                        <c:v>-4.2655999999999937E-2</c:v>
                      </c:pt>
                      <c:pt idx="64">
                        <c:v>-4.1967999999999936E-2</c:v>
                      </c:pt>
                      <c:pt idx="65">
                        <c:v>-4.1279999999999935E-2</c:v>
                      </c:pt>
                      <c:pt idx="66">
                        <c:v>-4.0591999999999934E-2</c:v>
                      </c:pt>
                      <c:pt idx="67">
                        <c:v>-3.9903999999999933E-2</c:v>
                      </c:pt>
                      <c:pt idx="68">
                        <c:v>-3.9215999999999931E-2</c:v>
                      </c:pt>
                      <c:pt idx="69">
                        <c:v>-3.852799999999993E-2</c:v>
                      </c:pt>
                      <c:pt idx="70">
                        <c:v>-3.7839999999999936E-2</c:v>
                      </c:pt>
                      <c:pt idx="71">
                        <c:v>-3.7151999999999935E-2</c:v>
                      </c:pt>
                      <c:pt idx="72">
                        <c:v>-3.6463999999999934E-2</c:v>
                      </c:pt>
                      <c:pt idx="73">
                        <c:v>-3.5775999999999933E-2</c:v>
                      </c:pt>
                      <c:pt idx="74">
                        <c:v>-3.5087999999999932E-2</c:v>
                      </c:pt>
                      <c:pt idx="75">
                        <c:v>-3.4399999999999931E-2</c:v>
                      </c:pt>
                      <c:pt idx="76">
                        <c:v>-3.371199999999993E-2</c:v>
                      </c:pt>
                      <c:pt idx="77">
                        <c:v>-3.3023999999999928E-2</c:v>
                      </c:pt>
                      <c:pt idx="78">
                        <c:v>-3.2335999999999934E-2</c:v>
                      </c:pt>
                      <c:pt idx="79">
                        <c:v>-3.1647999999999933E-2</c:v>
                      </c:pt>
                      <c:pt idx="80">
                        <c:v>-3.0959999999999935E-2</c:v>
                      </c:pt>
                      <c:pt idx="81">
                        <c:v>-3.0271999999999934E-2</c:v>
                      </c:pt>
                      <c:pt idx="82">
                        <c:v>-2.9583999999999933E-2</c:v>
                      </c:pt>
                      <c:pt idx="83">
                        <c:v>-2.8895999999999932E-2</c:v>
                      </c:pt>
                      <c:pt idx="84">
                        <c:v>-2.8207999999999931E-2</c:v>
                      </c:pt>
                      <c:pt idx="85">
                        <c:v>-2.751999999999993E-2</c:v>
                      </c:pt>
                      <c:pt idx="86">
                        <c:v>-2.6831999999999936E-2</c:v>
                      </c:pt>
                      <c:pt idx="87">
                        <c:v>-2.6143999999999935E-2</c:v>
                      </c:pt>
                      <c:pt idx="88">
                        <c:v>-2.5455999999999934E-2</c:v>
                      </c:pt>
                      <c:pt idx="89">
                        <c:v>-2.4767999999999932E-2</c:v>
                      </c:pt>
                      <c:pt idx="90">
                        <c:v>-2.4079999999999931E-2</c:v>
                      </c:pt>
                      <c:pt idx="91">
                        <c:v>-2.3391999999999934E-2</c:v>
                      </c:pt>
                      <c:pt idx="92">
                        <c:v>-2.2703999999999933E-2</c:v>
                      </c:pt>
                      <c:pt idx="93">
                        <c:v>-2.2015999999999931E-2</c:v>
                      </c:pt>
                      <c:pt idx="94">
                        <c:v>-2.1327999999999934E-2</c:v>
                      </c:pt>
                      <c:pt idx="95">
                        <c:v>-2.0639999999999933E-2</c:v>
                      </c:pt>
                      <c:pt idx="96">
                        <c:v>-1.9951999999999935E-2</c:v>
                      </c:pt>
                      <c:pt idx="97">
                        <c:v>-1.9263999999999934E-2</c:v>
                      </c:pt>
                      <c:pt idx="98">
                        <c:v>-1.8575999999999933E-2</c:v>
                      </c:pt>
                      <c:pt idx="99">
                        <c:v>-1.7887999999999935E-2</c:v>
                      </c:pt>
                      <c:pt idx="100">
                        <c:v>-1.7200000000000003E-2</c:v>
                      </c:pt>
                      <c:pt idx="101">
                        <c:v>-1.6512000000000002E-2</c:v>
                      </c:pt>
                      <c:pt idx="102">
                        <c:v>-1.5824000000000001E-2</c:v>
                      </c:pt>
                      <c:pt idx="103">
                        <c:v>-1.5136E-2</c:v>
                      </c:pt>
                      <c:pt idx="104">
                        <c:v>-1.4448000000000003E-2</c:v>
                      </c:pt>
                      <c:pt idx="105">
                        <c:v>-1.3760000000000001E-2</c:v>
                      </c:pt>
                      <c:pt idx="106">
                        <c:v>-1.3072E-2</c:v>
                      </c:pt>
                      <c:pt idx="107">
                        <c:v>-1.2384000000000001E-2</c:v>
                      </c:pt>
                      <c:pt idx="108">
                        <c:v>-1.1696000000000002E-2</c:v>
                      </c:pt>
                      <c:pt idx="109">
                        <c:v>-1.1008E-2</c:v>
                      </c:pt>
                      <c:pt idx="110">
                        <c:v>-1.0320000000000001E-2</c:v>
                      </c:pt>
                      <c:pt idx="111">
                        <c:v>-9.6320000000000017E-3</c:v>
                      </c:pt>
                      <c:pt idx="112">
                        <c:v>-8.9440000000000006E-3</c:v>
                      </c:pt>
                      <c:pt idx="113">
                        <c:v>-8.2560000000000012E-3</c:v>
                      </c:pt>
                      <c:pt idx="114">
                        <c:v>-7.5680000000000001E-3</c:v>
                      </c:pt>
                      <c:pt idx="115">
                        <c:v>-6.8800000000000007E-3</c:v>
                      </c:pt>
                      <c:pt idx="116">
                        <c:v>-6.1919999999999944E-3</c:v>
                      </c:pt>
                      <c:pt idx="117">
                        <c:v>-5.5039999999999933E-3</c:v>
                      </c:pt>
                      <c:pt idx="118">
                        <c:v>-4.8160000000000069E-3</c:v>
                      </c:pt>
                      <c:pt idx="119">
                        <c:v>-4.1280000000000067E-3</c:v>
                      </c:pt>
                      <c:pt idx="120">
                        <c:v>-3.4400000000000003E-3</c:v>
                      </c:pt>
                      <c:pt idx="121">
                        <c:v>-2.7520000000000001E-3</c:v>
                      </c:pt>
                      <c:pt idx="122">
                        <c:v>-2.0640000000000003E-3</c:v>
                      </c:pt>
                      <c:pt idx="123">
                        <c:v>-1.3760000000000001E-3</c:v>
                      </c:pt>
                      <c:pt idx="124">
                        <c:v>-6.8800000000000003E-4</c:v>
                      </c:pt>
                      <c:pt idx="125">
                        <c:v>0</c:v>
                      </c:pt>
                      <c:pt idx="126">
                        <c:v>6.8800000000000003E-4</c:v>
                      </c:pt>
                      <c:pt idx="127">
                        <c:v>1.3760000000000001E-3</c:v>
                      </c:pt>
                      <c:pt idx="128">
                        <c:v>2.0640000000000003E-3</c:v>
                      </c:pt>
                      <c:pt idx="129">
                        <c:v>2.7520000000000001E-3</c:v>
                      </c:pt>
                      <c:pt idx="130">
                        <c:v>3.4400000000000003E-3</c:v>
                      </c:pt>
                      <c:pt idx="131">
                        <c:v>4.1280000000000067E-3</c:v>
                      </c:pt>
                      <c:pt idx="132">
                        <c:v>4.8160000000000069E-3</c:v>
                      </c:pt>
                      <c:pt idx="133">
                        <c:v>5.504000000000008E-3</c:v>
                      </c:pt>
                      <c:pt idx="134">
                        <c:v>6.1920000000000074E-3</c:v>
                      </c:pt>
                      <c:pt idx="135">
                        <c:v>6.8800000000000007E-3</c:v>
                      </c:pt>
                      <c:pt idx="136">
                        <c:v>7.5680000000000001E-3</c:v>
                      </c:pt>
                      <c:pt idx="137">
                        <c:v>8.2560000000000012E-3</c:v>
                      </c:pt>
                      <c:pt idx="138">
                        <c:v>8.9440000000000006E-3</c:v>
                      </c:pt>
                      <c:pt idx="139">
                        <c:v>9.6320000000000017E-3</c:v>
                      </c:pt>
                      <c:pt idx="140">
                        <c:v>1.0320000000000001E-2</c:v>
                      </c:pt>
                      <c:pt idx="141">
                        <c:v>1.1008E-2</c:v>
                      </c:pt>
                      <c:pt idx="142">
                        <c:v>1.1696000000000002E-2</c:v>
                      </c:pt>
                      <c:pt idx="143">
                        <c:v>1.2384000000000001E-2</c:v>
                      </c:pt>
                      <c:pt idx="144">
                        <c:v>1.3072E-2</c:v>
                      </c:pt>
                      <c:pt idx="145">
                        <c:v>1.3760000000000001E-2</c:v>
                      </c:pt>
                      <c:pt idx="146">
                        <c:v>1.4448000000000003E-2</c:v>
                      </c:pt>
                      <c:pt idx="147">
                        <c:v>1.5136E-2</c:v>
                      </c:pt>
                      <c:pt idx="148">
                        <c:v>1.5824000000000001E-2</c:v>
                      </c:pt>
                      <c:pt idx="149">
                        <c:v>1.6512000000000002E-2</c:v>
                      </c:pt>
                      <c:pt idx="150">
                        <c:v>1.7200000000000003E-2</c:v>
                      </c:pt>
                      <c:pt idx="151">
                        <c:v>1.7888000000000001E-2</c:v>
                      </c:pt>
                      <c:pt idx="152">
                        <c:v>1.8576000000000002E-2</c:v>
                      </c:pt>
                      <c:pt idx="153">
                        <c:v>1.9264000000000003E-2</c:v>
                      </c:pt>
                      <c:pt idx="154">
                        <c:v>1.9952000000000001E-2</c:v>
                      </c:pt>
                      <c:pt idx="155">
                        <c:v>2.0640000000000002E-2</c:v>
                      </c:pt>
                      <c:pt idx="156">
                        <c:v>2.1328000000000003E-2</c:v>
                      </c:pt>
                      <c:pt idx="157">
                        <c:v>2.2016000000000001E-2</c:v>
                      </c:pt>
                      <c:pt idx="158">
                        <c:v>2.2704000000000002E-2</c:v>
                      </c:pt>
                      <c:pt idx="159">
                        <c:v>2.3392000000000003E-2</c:v>
                      </c:pt>
                      <c:pt idx="160">
                        <c:v>2.4080000000000004E-2</c:v>
                      </c:pt>
                      <c:pt idx="161">
                        <c:v>2.4768000000000002E-2</c:v>
                      </c:pt>
                      <c:pt idx="162">
                        <c:v>2.5455999999999999E-2</c:v>
                      </c:pt>
                      <c:pt idx="163">
                        <c:v>2.6144000000000001E-2</c:v>
                      </c:pt>
                      <c:pt idx="164">
                        <c:v>2.6832000000000002E-2</c:v>
                      </c:pt>
                      <c:pt idx="165">
                        <c:v>2.7520000000000003E-2</c:v>
                      </c:pt>
                      <c:pt idx="166">
                        <c:v>2.8208000000000004E-2</c:v>
                      </c:pt>
                      <c:pt idx="167">
                        <c:v>2.8896000000000005E-2</c:v>
                      </c:pt>
                      <c:pt idx="168">
                        <c:v>2.9583999999999999E-2</c:v>
                      </c:pt>
                      <c:pt idx="169">
                        <c:v>3.0272E-2</c:v>
                      </c:pt>
                      <c:pt idx="170">
                        <c:v>3.0960000000000001E-2</c:v>
                      </c:pt>
                      <c:pt idx="171">
                        <c:v>3.1648000000000003E-2</c:v>
                      </c:pt>
                      <c:pt idx="172">
                        <c:v>3.2336000000000004E-2</c:v>
                      </c:pt>
                      <c:pt idx="173">
                        <c:v>3.3024000000000005E-2</c:v>
                      </c:pt>
                      <c:pt idx="174">
                        <c:v>3.3712000000000006E-2</c:v>
                      </c:pt>
                      <c:pt idx="175">
                        <c:v>3.4400000000000007E-2</c:v>
                      </c:pt>
                      <c:pt idx="176">
                        <c:v>3.5088000000000001E-2</c:v>
                      </c:pt>
                      <c:pt idx="177">
                        <c:v>3.5776000000000002E-2</c:v>
                      </c:pt>
                      <c:pt idx="178">
                        <c:v>3.6464000000000003E-2</c:v>
                      </c:pt>
                      <c:pt idx="179">
                        <c:v>3.7152000000000004E-2</c:v>
                      </c:pt>
                      <c:pt idx="180">
                        <c:v>3.7840000000000006E-2</c:v>
                      </c:pt>
                      <c:pt idx="181">
                        <c:v>3.8528000000000007E-2</c:v>
                      </c:pt>
                      <c:pt idx="182">
                        <c:v>3.9216000000000008E-2</c:v>
                      </c:pt>
                      <c:pt idx="183">
                        <c:v>3.9904000000000002E-2</c:v>
                      </c:pt>
                      <c:pt idx="184">
                        <c:v>4.0592000000000003E-2</c:v>
                      </c:pt>
                      <c:pt idx="185">
                        <c:v>4.1280000000000004E-2</c:v>
                      </c:pt>
                      <c:pt idx="186">
                        <c:v>4.1968000000000005E-2</c:v>
                      </c:pt>
                      <c:pt idx="187">
                        <c:v>4.2656000000000006E-2</c:v>
                      </c:pt>
                      <c:pt idx="188">
                        <c:v>4.3344000000000001E-2</c:v>
                      </c:pt>
                      <c:pt idx="189">
                        <c:v>4.4032000000000002E-2</c:v>
                      </c:pt>
                      <c:pt idx="190">
                        <c:v>4.4720000000000003E-2</c:v>
                      </c:pt>
                      <c:pt idx="191">
                        <c:v>4.5408000000000004E-2</c:v>
                      </c:pt>
                      <c:pt idx="192">
                        <c:v>4.6096000000000005E-2</c:v>
                      </c:pt>
                      <c:pt idx="193">
                        <c:v>4.6784000000000006E-2</c:v>
                      </c:pt>
                      <c:pt idx="194">
                        <c:v>4.7472000000000007E-2</c:v>
                      </c:pt>
                      <c:pt idx="195">
                        <c:v>4.8160000000000008E-2</c:v>
                      </c:pt>
                      <c:pt idx="196">
                        <c:v>4.8848000000000003E-2</c:v>
                      </c:pt>
                      <c:pt idx="197">
                        <c:v>4.9536000000000004E-2</c:v>
                      </c:pt>
                      <c:pt idx="198">
                        <c:v>5.0223999999999998E-2</c:v>
                      </c:pt>
                      <c:pt idx="199">
                        <c:v>5.0911999999999999E-2</c:v>
                      </c:pt>
                      <c:pt idx="200">
                        <c:v>5.16E-2</c:v>
                      </c:pt>
                      <c:pt idx="201">
                        <c:v>5.2288000000000001E-2</c:v>
                      </c:pt>
                      <c:pt idx="202">
                        <c:v>5.2976000000000002E-2</c:v>
                      </c:pt>
                      <c:pt idx="203">
                        <c:v>5.3664000000000003E-2</c:v>
                      </c:pt>
                      <c:pt idx="204">
                        <c:v>5.4352000000000004E-2</c:v>
                      </c:pt>
                      <c:pt idx="205">
                        <c:v>5.5040000000000006E-2</c:v>
                      </c:pt>
                      <c:pt idx="206">
                        <c:v>5.5728000000000007E-2</c:v>
                      </c:pt>
                      <c:pt idx="207">
                        <c:v>5.6416000000000008E-2</c:v>
                      </c:pt>
                      <c:pt idx="208">
                        <c:v>5.7104000000000009E-2</c:v>
                      </c:pt>
                      <c:pt idx="209">
                        <c:v>5.779200000000001E-2</c:v>
                      </c:pt>
                      <c:pt idx="210">
                        <c:v>5.8480000000000011E-2</c:v>
                      </c:pt>
                      <c:pt idx="211">
                        <c:v>5.9167999999999998E-2</c:v>
                      </c:pt>
                      <c:pt idx="212">
                        <c:v>5.9855999999999999E-2</c:v>
                      </c:pt>
                      <c:pt idx="213">
                        <c:v>6.0544000000000001E-2</c:v>
                      </c:pt>
                      <c:pt idx="214">
                        <c:v>6.1232000000000002E-2</c:v>
                      </c:pt>
                      <c:pt idx="215">
                        <c:v>6.1920000000000003E-2</c:v>
                      </c:pt>
                      <c:pt idx="216">
                        <c:v>6.2607999999999997E-2</c:v>
                      </c:pt>
                      <c:pt idx="217">
                        <c:v>6.3296000000000005E-2</c:v>
                      </c:pt>
                      <c:pt idx="218">
                        <c:v>6.3983999999999999E-2</c:v>
                      </c:pt>
                      <c:pt idx="219">
                        <c:v>6.4672000000000007E-2</c:v>
                      </c:pt>
                      <c:pt idx="220">
                        <c:v>6.5360000000000001E-2</c:v>
                      </c:pt>
                      <c:pt idx="221">
                        <c:v>6.6048000000000009E-2</c:v>
                      </c:pt>
                      <c:pt idx="222">
                        <c:v>6.6736000000000004E-2</c:v>
                      </c:pt>
                      <c:pt idx="223">
                        <c:v>6.7424000000000012E-2</c:v>
                      </c:pt>
                      <c:pt idx="224">
                        <c:v>6.8112000000000006E-2</c:v>
                      </c:pt>
                      <c:pt idx="225">
                        <c:v>6.8800000000000014E-2</c:v>
                      </c:pt>
                      <c:pt idx="226">
                        <c:v>6.9488000000000008E-2</c:v>
                      </c:pt>
                      <c:pt idx="227">
                        <c:v>7.0176000000000002E-2</c:v>
                      </c:pt>
                      <c:pt idx="228">
                        <c:v>7.0863999999999996E-2</c:v>
                      </c:pt>
                      <c:pt idx="229">
                        <c:v>7.1552000000000004E-2</c:v>
                      </c:pt>
                      <c:pt idx="230">
                        <c:v>7.2239999999999999E-2</c:v>
                      </c:pt>
                      <c:pt idx="231">
                        <c:v>7.2928000000000007E-2</c:v>
                      </c:pt>
                      <c:pt idx="232">
                        <c:v>7.3616000000000001E-2</c:v>
                      </c:pt>
                      <c:pt idx="233">
                        <c:v>7.4304000000000009E-2</c:v>
                      </c:pt>
                      <c:pt idx="234">
                        <c:v>7.4992000000000003E-2</c:v>
                      </c:pt>
                      <c:pt idx="235">
                        <c:v>7.5680000000000011E-2</c:v>
                      </c:pt>
                      <c:pt idx="236">
                        <c:v>7.6368000000000005E-2</c:v>
                      </c:pt>
                      <c:pt idx="237">
                        <c:v>7.7056000000000013E-2</c:v>
                      </c:pt>
                      <c:pt idx="238">
                        <c:v>7.7744000000000008E-2</c:v>
                      </c:pt>
                      <c:pt idx="239">
                        <c:v>7.8432000000000016E-2</c:v>
                      </c:pt>
                      <c:pt idx="240">
                        <c:v>7.912000000000001E-2</c:v>
                      </c:pt>
                      <c:pt idx="241">
                        <c:v>7.9808000000000004E-2</c:v>
                      </c:pt>
                      <c:pt idx="242">
                        <c:v>8.0496000000000012E-2</c:v>
                      </c:pt>
                      <c:pt idx="243">
                        <c:v>8.1184000000000006E-2</c:v>
                      </c:pt>
                      <c:pt idx="244">
                        <c:v>8.1872E-2</c:v>
                      </c:pt>
                      <c:pt idx="245">
                        <c:v>8.2560000000000008E-2</c:v>
                      </c:pt>
                      <c:pt idx="246">
                        <c:v>8.3248000000000003E-2</c:v>
                      </c:pt>
                      <c:pt idx="247">
                        <c:v>8.3936000000000011E-2</c:v>
                      </c:pt>
                      <c:pt idx="248">
                        <c:v>8.4624000000000005E-2</c:v>
                      </c:pt>
                      <c:pt idx="249">
                        <c:v>8.5312000000000013E-2</c:v>
                      </c:pt>
                      <c:pt idx="250">
                        <c:v>8.6000000000000007E-2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'P.2 Beam Dimensions'!$EJ$15:$EJ$265</c15:sqref>
                        </c15:formulaRef>
                      </c:ext>
                    </c:extLst>
                    <c:numCache>
                      <c:formatCode>0.0000</c:formatCode>
                      <c:ptCount val="251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E651-480B-972D-4825C0B14612}"/>
                  </c:ext>
                </c:extLst>
              </c15:ser>
            </c15:filteredLineSeries>
          </c:ext>
        </c:extLst>
      </c:lineChart>
      <c:catAx>
        <c:axId val="116701815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y Distance From Centroid [m]</a:t>
                </a:r>
              </a:p>
            </c:rich>
          </c:tx>
          <c:layout>
            <c:manualLayout>
              <c:xMode val="edge"/>
              <c:yMode val="edge"/>
              <c:x val="0.4357432499436556"/>
              <c:y val="0.9184757057066933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7014799"/>
        <c:crosses val="autoZero"/>
        <c:auto val="1"/>
        <c:lblAlgn val="ctr"/>
        <c:lblOffset val="100"/>
        <c:noMultiLvlLbl val="0"/>
      </c:catAx>
      <c:valAx>
        <c:axId val="11670147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CA" sz="1800" b="0" i="0" u="none" strike="noStrike" kern="1200" baseline="0">
                    <a:solidFill>
                      <a:sysClr val="windowText" lastClr="000000">
                        <a:lumMod val="65000"/>
                        <a:lumOff val="35000"/>
                      </a:sysClr>
                    </a:solidFill>
                  </a:rPr>
                  <a:t>Maximum Distortional Energy [MPa]</a:t>
                </a:r>
              </a:p>
            </c:rich>
          </c:tx>
          <c:layout>
            <c:manualLayout>
              <c:xMode val="edge"/>
              <c:yMode val="edge"/>
              <c:x val="1.72515766175119E-2"/>
              <c:y val="0.2359452334417747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70181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7" Type="http://schemas.openxmlformats.org/officeDocument/2006/relationships/image" Target="../media/image2.png"/><Relationship Id="rId2" Type="http://schemas.openxmlformats.org/officeDocument/2006/relationships/chart" Target="../charts/chart11.xml"/><Relationship Id="rId1" Type="http://schemas.openxmlformats.org/officeDocument/2006/relationships/image" Target="../media/image1.png"/><Relationship Id="rId6" Type="http://schemas.openxmlformats.org/officeDocument/2006/relationships/chart" Target="../charts/chart15.xml"/><Relationship Id="rId5" Type="http://schemas.openxmlformats.org/officeDocument/2006/relationships/chart" Target="../charts/chart14.xml"/><Relationship Id="rId4" Type="http://schemas.openxmlformats.org/officeDocument/2006/relationships/chart" Target="../charts/chart13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1.png"/><Relationship Id="rId3" Type="http://schemas.openxmlformats.org/officeDocument/2006/relationships/chart" Target="../charts/chart18.xml"/><Relationship Id="rId7" Type="http://schemas.openxmlformats.org/officeDocument/2006/relationships/image" Target="../media/image5.png"/><Relationship Id="rId12" Type="http://schemas.openxmlformats.org/officeDocument/2006/relationships/image" Target="../media/image10.png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6" Type="http://schemas.openxmlformats.org/officeDocument/2006/relationships/chart" Target="../charts/chart19.xml"/><Relationship Id="rId11" Type="http://schemas.openxmlformats.org/officeDocument/2006/relationships/image" Target="../media/image9.png"/><Relationship Id="rId5" Type="http://schemas.openxmlformats.org/officeDocument/2006/relationships/image" Target="../media/image4.png"/><Relationship Id="rId10" Type="http://schemas.openxmlformats.org/officeDocument/2006/relationships/image" Target="../media/image8.png"/><Relationship Id="rId4" Type="http://schemas.openxmlformats.org/officeDocument/2006/relationships/image" Target="../media/image3.png"/><Relationship Id="rId9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1.xml"/><Relationship Id="rId1" Type="http://schemas.openxmlformats.org/officeDocument/2006/relationships/chart" Target="../charts/chart20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chart" Target="../charts/chart24.xml"/><Relationship Id="rId7" Type="http://schemas.openxmlformats.org/officeDocument/2006/relationships/image" Target="../media/image14.png"/><Relationship Id="rId2" Type="http://schemas.openxmlformats.org/officeDocument/2006/relationships/chart" Target="../charts/chart23.xml"/><Relationship Id="rId1" Type="http://schemas.openxmlformats.org/officeDocument/2006/relationships/chart" Target="../charts/chart22.xml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chart" Target="../charts/chart2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6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8.xml"/><Relationship Id="rId1" Type="http://schemas.openxmlformats.org/officeDocument/2006/relationships/chart" Target="../charts/chart2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533400</xdr:colOff>
      <xdr:row>184</xdr:row>
      <xdr:rowOff>129416</xdr:rowOff>
    </xdr:from>
    <xdr:to>
      <xdr:col>31</xdr:col>
      <xdr:colOff>22578</xdr:colOff>
      <xdr:row>224</xdr:row>
      <xdr:rowOff>36690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90FCD9B-DF03-8ECD-6397-296B53E244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32</xdr:col>
      <xdr:colOff>50800</xdr:colOff>
      <xdr:row>60</xdr:row>
      <xdr:rowOff>179412</xdr:rowOff>
    </xdr:from>
    <xdr:to>
      <xdr:col>51</xdr:col>
      <xdr:colOff>594632</xdr:colOff>
      <xdr:row>100</xdr:row>
      <xdr:rowOff>146756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273B6CA-CD99-CFFE-077B-B8A942131B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312209</xdr:colOff>
      <xdr:row>21</xdr:row>
      <xdr:rowOff>152401</xdr:rowOff>
    </xdr:from>
    <xdr:to>
      <xdr:col>31</xdr:col>
      <xdr:colOff>113858</xdr:colOff>
      <xdr:row>58</xdr:row>
      <xdr:rowOff>76201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A8449FE5-6091-77C8-71A7-3D31EDB5A6A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106713</xdr:colOff>
      <xdr:row>21</xdr:row>
      <xdr:rowOff>152400</xdr:rowOff>
    </xdr:from>
    <xdr:to>
      <xdr:col>52</xdr:col>
      <xdr:colOff>49036</xdr:colOff>
      <xdr:row>58</xdr:row>
      <xdr:rowOff>101601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72CED3D9-F101-957F-51A7-E7E7430B83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294711</xdr:colOff>
      <xdr:row>60</xdr:row>
      <xdr:rowOff>80962</xdr:rowOff>
    </xdr:from>
    <xdr:to>
      <xdr:col>31</xdr:col>
      <xdr:colOff>50800</xdr:colOff>
      <xdr:row>102</xdr:row>
      <xdr:rowOff>152400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FA18ABF8-ACB2-AA76-A155-FCEEBEEBF1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424010</xdr:colOff>
      <xdr:row>106</xdr:row>
      <xdr:rowOff>9526</xdr:rowOff>
    </xdr:from>
    <xdr:to>
      <xdr:col>31</xdr:col>
      <xdr:colOff>50800</xdr:colOff>
      <xdr:row>142</xdr:row>
      <xdr:rowOff>127000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C9341AC-96FE-4B5A-B1D1-04063B73E5A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32</xdr:col>
      <xdr:colOff>7256</xdr:colOff>
      <xdr:row>105</xdr:row>
      <xdr:rowOff>76200</xdr:rowOff>
    </xdr:from>
    <xdr:to>
      <xdr:col>51</xdr:col>
      <xdr:colOff>584200</xdr:colOff>
      <xdr:row>142</xdr:row>
      <xdr:rowOff>119837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2E2834A9-B1B4-9B0D-A317-E7009B8826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33</xdr:col>
      <xdr:colOff>45156</xdr:colOff>
      <xdr:row>185</xdr:row>
      <xdr:rowOff>11290</xdr:rowOff>
    </xdr:from>
    <xdr:to>
      <xdr:col>52</xdr:col>
      <xdr:colOff>152400</xdr:colOff>
      <xdr:row>224</xdr:row>
      <xdr:rowOff>11290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6B120D71-1ED4-CF66-7FAA-A003B7A97DC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8</xdr:col>
      <xdr:colOff>452262</xdr:colOff>
      <xdr:row>144</xdr:row>
      <xdr:rowOff>65763</xdr:rowOff>
    </xdr:from>
    <xdr:to>
      <xdr:col>30</xdr:col>
      <xdr:colOff>276398</xdr:colOff>
      <xdr:row>181</xdr:row>
      <xdr:rowOff>132907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8CBD9B9A-9BCB-C215-E83E-C7F24C33683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31</xdr:col>
      <xdr:colOff>408564</xdr:colOff>
      <xdr:row>144</xdr:row>
      <xdr:rowOff>82370</xdr:rowOff>
    </xdr:from>
    <xdr:to>
      <xdr:col>51</xdr:col>
      <xdr:colOff>781539</xdr:colOff>
      <xdr:row>181</xdr:row>
      <xdr:rowOff>146536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5DCAEA39-3A27-A67D-7042-AC1791F8C0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44</xdr:col>
      <xdr:colOff>234951</xdr:colOff>
      <xdr:row>25</xdr:row>
      <xdr:rowOff>80236</xdr:rowOff>
    </xdr:from>
    <xdr:to>
      <xdr:col>59</xdr:col>
      <xdr:colOff>238125</xdr:colOff>
      <xdr:row>55</xdr:row>
      <xdr:rowOff>2837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961844-71C6-DC7D-2C5D-9E9F23591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23860" y="5725963"/>
          <a:ext cx="7600084" cy="5464418"/>
        </a:xfrm>
        <a:prstGeom prst="rect">
          <a:avLst/>
        </a:prstGeom>
      </xdr:spPr>
    </xdr:pic>
    <xdr:clientData/>
  </xdr:twoCellAnchor>
  <xdr:twoCellAnchor>
    <xdr:from>
      <xdr:col>0</xdr:col>
      <xdr:colOff>130911</xdr:colOff>
      <xdr:row>23</xdr:row>
      <xdr:rowOff>86955</xdr:rowOff>
    </xdr:from>
    <xdr:to>
      <xdr:col>9</xdr:col>
      <xdr:colOff>423333</xdr:colOff>
      <xdr:row>50</xdr:row>
      <xdr:rowOff>98743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B492763-7A72-4982-5147-5FA0EA2308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182946</xdr:colOff>
      <xdr:row>23</xdr:row>
      <xdr:rowOff>61310</xdr:rowOff>
    </xdr:from>
    <xdr:to>
      <xdr:col>37</xdr:col>
      <xdr:colOff>232535</xdr:colOff>
      <xdr:row>50</xdr:row>
      <xdr:rowOff>127000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AFB2B3FC-6380-F507-2CDF-021E2A1591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143356</xdr:colOff>
      <xdr:row>51</xdr:row>
      <xdr:rowOff>47529</xdr:rowOff>
    </xdr:from>
    <xdr:to>
      <xdr:col>9</xdr:col>
      <xdr:colOff>352776</xdr:colOff>
      <xdr:row>76</xdr:row>
      <xdr:rowOff>105832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03756849-E9CD-59F5-F86F-694E70941A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15</xdr:col>
      <xdr:colOff>212725</xdr:colOff>
      <xdr:row>51</xdr:row>
      <xdr:rowOff>76200</xdr:rowOff>
    </xdr:from>
    <xdr:to>
      <xdr:col>37</xdr:col>
      <xdr:colOff>178873</xdr:colOff>
      <xdr:row>76</xdr:row>
      <xdr:rowOff>120650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68D52AE4-C275-0313-2FA9-02E5D0D295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148482</xdr:colOff>
      <xdr:row>77</xdr:row>
      <xdr:rowOff>92691</xdr:rowOff>
    </xdr:from>
    <xdr:to>
      <xdr:col>9</xdr:col>
      <xdr:colOff>357306</xdr:colOff>
      <xdr:row>103</xdr:row>
      <xdr:rowOff>28432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1EA9927E-948C-6623-FAB4-4C8384F244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25</xdr:col>
      <xdr:colOff>42641</xdr:colOff>
      <xdr:row>1</xdr:row>
      <xdr:rowOff>180204</xdr:rowOff>
    </xdr:from>
    <xdr:to>
      <xdr:col>42</xdr:col>
      <xdr:colOff>283640</xdr:colOff>
      <xdr:row>20</xdr:row>
      <xdr:rowOff>1862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C5332E0-4C91-9D9D-EC4B-D2263883345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9598"/>
        <a:stretch/>
      </xdr:blipFill>
      <xdr:spPr>
        <a:xfrm>
          <a:off x="13763790" y="506285"/>
          <a:ext cx="7504823" cy="433344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49</xdr:col>
      <xdr:colOff>322220</xdr:colOff>
      <xdr:row>5</xdr:row>
      <xdr:rowOff>36473</xdr:rowOff>
    </xdr:from>
    <xdr:to>
      <xdr:col>61</xdr:col>
      <xdr:colOff>470646</xdr:colOff>
      <xdr:row>42</xdr:row>
      <xdr:rowOff>78483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01CF80C-FA15-4253-9B02-360C160FDF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81</xdr:col>
      <xdr:colOff>328706</xdr:colOff>
      <xdr:row>5</xdr:row>
      <xdr:rowOff>147419</xdr:rowOff>
    </xdr:from>
    <xdr:to>
      <xdr:col>93</xdr:col>
      <xdr:colOff>398930</xdr:colOff>
      <xdr:row>49</xdr:row>
      <xdr:rowOff>68036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FCCC6E76-EE07-4E20-841B-395D7BF614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111</xdr:col>
      <xdr:colOff>268939</xdr:colOff>
      <xdr:row>5</xdr:row>
      <xdr:rowOff>159869</xdr:rowOff>
    </xdr:from>
    <xdr:to>
      <xdr:col>124</xdr:col>
      <xdr:colOff>560293</xdr:colOff>
      <xdr:row>50</xdr:row>
      <xdr:rowOff>83551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A5A7D30F-E063-4FE1-9BD5-24C6B9866D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</xdr:col>
      <xdr:colOff>62557</xdr:colOff>
      <xdr:row>2</xdr:row>
      <xdr:rowOff>76431</xdr:rowOff>
    </xdr:from>
    <xdr:to>
      <xdr:col>3</xdr:col>
      <xdr:colOff>2993165</xdr:colOff>
      <xdr:row>15</xdr:row>
      <xdr:rowOff>576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0063556-1A0F-DA1C-3CC8-78C018C6D0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-1" r="58932" b="39490"/>
        <a:stretch/>
      </xdr:blipFill>
      <xdr:spPr>
        <a:xfrm>
          <a:off x="674466" y="826886"/>
          <a:ext cx="4962608" cy="2394295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</xdr:col>
      <xdr:colOff>304800</xdr:colOff>
      <xdr:row>54</xdr:row>
      <xdr:rowOff>120650</xdr:rowOff>
    </xdr:to>
    <xdr:sp macro="" textlink="">
      <xdr:nvSpPr>
        <xdr:cNvPr id="2053" name="AutoShape 5" descr="Image">
          <a:extLst>
            <a:ext uri="{FF2B5EF4-FFF2-40B4-BE49-F238E27FC236}">
              <a16:creationId xmlns:a16="http://schemas.microsoft.com/office/drawing/2014/main" id="{715517E9-3E84-C92C-122D-64F0E9FB0942}"/>
            </a:ext>
          </a:extLst>
        </xdr:cNvPr>
        <xdr:cNvSpPr>
          <a:spLocks noChangeAspect="1" noChangeArrowheads="1"/>
        </xdr:cNvSpPr>
      </xdr:nvSpPr>
      <xdr:spPr bwMode="auto">
        <a:xfrm>
          <a:off x="609600" y="5746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en-US"/>
        </a:p>
      </xdr:txBody>
    </xdr:sp>
    <xdr:clientData/>
  </xdr:twoCellAnchor>
  <xdr:twoCellAnchor editAs="oneCell">
    <xdr:from>
      <xdr:col>63</xdr:col>
      <xdr:colOff>82537</xdr:colOff>
      <xdr:row>2</xdr:row>
      <xdr:rowOff>172904</xdr:rowOff>
    </xdr:from>
    <xdr:to>
      <xdr:col>64</xdr:col>
      <xdr:colOff>1570182</xdr:colOff>
      <xdr:row>14</xdr:row>
      <xdr:rowOff>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6F62A68-7ECE-6681-7F72-A6DD3F92A3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75383" b="52520"/>
        <a:stretch/>
      </xdr:blipFill>
      <xdr:spPr>
        <a:xfrm>
          <a:off x="69909446" y="738631"/>
          <a:ext cx="2769190" cy="2113096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63</xdr:col>
      <xdr:colOff>0</xdr:colOff>
      <xdr:row>60</xdr:row>
      <xdr:rowOff>0</xdr:rowOff>
    </xdr:from>
    <xdr:to>
      <xdr:col>63</xdr:col>
      <xdr:colOff>304800</xdr:colOff>
      <xdr:row>61</xdr:row>
      <xdr:rowOff>120650</xdr:rowOff>
    </xdr:to>
    <xdr:sp macro="" textlink="">
      <xdr:nvSpPr>
        <xdr:cNvPr id="2054" name="AutoShape 6" descr="Image">
          <a:extLst>
            <a:ext uri="{FF2B5EF4-FFF2-40B4-BE49-F238E27FC236}">
              <a16:creationId xmlns:a16="http://schemas.microsoft.com/office/drawing/2014/main" id="{0B956E40-CA7E-D87C-E88C-07B4D402812F}"/>
            </a:ext>
          </a:extLst>
        </xdr:cNvPr>
        <xdr:cNvSpPr>
          <a:spLocks noChangeAspect="1" noChangeArrowheads="1"/>
        </xdr:cNvSpPr>
      </xdr:nvSpPr>
      <xdr:spPr bwMode="auto">
        <a:xfrm>
          <a:off x="52355750" y="11639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20</xdr:col>
      <xdr:colOff>119205</xdr:colOff>
      <xdr:row>3</xdr:row>
      <xdr:rowOff>106985</xdr:rowOff>
    </xdr:from>
    <xdr:to>
      <xdr:col>32</xdr:col>
      <xdr:colOff>126999</xdr:colOff>
      <xdr:row>38</xdr:row>
      <xdr:rowOff>12018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0E279AB-C627-4172-9F09-1FB9EEBB3C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9</xdr:col>
      <xdr:colOff>85573</xdr:colOff>
      <xdr:row>3</xdr:row>
      <xdr:rowOff>81226</xdr:rowOff>
    </xdr:from>
    <xdr:to>
      <xdr:col>9</xdr:col>
      <xdr:colOff>4479636</xdr:colOff>
      <xdr:row>17</xdr:row>
      <xdr:rowOff>97462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F9864CE-2FE4-6926-2EEE-B85FAFEA1C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65297" b="22311"/>
        <a:stretch/>
      </xdr:blipFill>
      <xdr:spPr>
        <a:xfrm>
          <a:off x="11665664" y="2702044"/>
          <a:ext cx="4394063" cy="2625509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9</xdr:col>
      <xdr:colOff>102860</xdr:colOff>
      <xdr:row>18</xdr:row>
      <xdr:rowOff>46181</xdr:rowOff>
    </xdr:from>
    <xdr:to>
      <xdr:col>9</xdr:col>
      <xdr:colOff>4791364</xdr:colOff>
      <xdr:row>26</xdr:row>
      <xdr:rowOff>23089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85A02E4-4160-1854-4FE5-57B9969881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5014" t="3365" r="22590" b="47338"/>
        <a:stretch/>
      </xdr:blipFill>
      <xdr:spPr>
        <a:xfrm>
          <a:off x="11382769" y="3590636"/>
          <a:ext cx="4688504" cy="1454727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38</xdr:col>
      <xdr:colOff>92363</xdr:colOff>
      <xdr:row>18</xdr:row>
      <xdr:rowOff>23090</xdr:rowOff>
    </xdr:from>
    <xdr:to>
      <xdr:col>38</xdr:col>
      <xdr:colOff>6234545</xdr:colOff>
      <xdr:row>24</xdr:row>
      <xdr:rowOff>156982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618749-A1CE-4468-BE80-41441AA0E4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5014" t="52426"/>
        <a:stretch/>
      </xdr:blipFill>
      <xdr:spPr>
        <a:xfrm>
          <a:off x="41055636" y="3613726"/>
          <a:ext cx="6142182" cy="1242256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>
    <xdr:from>
      <xdr:col>15</xdr:col>
      <xdr:colOff>80819</xdr:colOff>
      <xdr:row>3</xdr:row>
      <xdr:rowOff>57727</xdr:rowOff>
    </xdr:from>
    <xdr:to>
      <xdr:col>15</xdr:col>
      <xdr:colOff>4410364</xdr:colOff>
      <xdr:row>16</xdr:row>
      <xdr:rowOff>46095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5BA8D63-5A2A-4A07-9135-330011E461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r="67315" b="59439"/>
        <a:stretch/>
      </xdr:blipFill>
      <xdr:spPr>
        <a:xfrm>
          <a:off x="19962092" y="2678545"/>
          <a:ext cx="4329545" cy="2389823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>
    <xdr:from>
      <xdr:col>15</xdr:col>
      <xdr:colOff>69272</xdr:colOff>
      <xdr:row>17</xdr:row>
      <xdr:rowOff>11545</xdr:rowOff>
    </xdr:from>
    <xdr:to>
      <xdr:col>16</xdr:col>
      <xdr:colOff>2551545</xdr:colOff>
      <xdr:row>43</xdr:row>
      <xdr:rowOff>5772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02663F0-230D-4C14-BBA9-9C7511712F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3008"/>
        <a:stretch/>
      </xdr:blipFill>
      <xdr:spPr>
        <a:xfrm>
          <a:off x="19650363" y="3371272"/>
          <a:ext cx="7077364" cy="4797136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56794</xdr:colOff>
      <xdr:row>15</xdr:row>
      <xdr:rowOff>138545</xdr:rowOff>
    </xdr:from>
    <xdr:to>
      <xdr:col>3</xdr:col>
      <xdr:colOff>4964546</xdr:colOff>
      <xdr:row>27</xdr:row>
      <xdr:rowOff>43892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6B54D0B-859A-4675-9C5C-223B8F774E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0743" t="8166" b="36499"/>
        <a:stretch/>
      </xdr:blipFill>
      <xdr:spPr>
        <a:xfrm>
          <a:off x="668703" y="3313545"/>
          <a:ext cx="6939752" cy="2122074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53320</xdr:colOff>
      <xdr:row>27</xdr:row>
      <xdr:rowOff>115453</xdr:rowOff>
    </xdr:from>
    <xdr:to>
      <xdr:col>3</xdr:col>
      <xdr:colOff>4964546</xdr:colOff>
      <xdr:row>38</xdr:row>
      <xdr:rowOff>144950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C7FA99-33AA-4A1B-AC68-F8270AC561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58914" r="54687"/>
        <a:stretch/>
      </xdr:blipFill>
      <xdr:spPr>
        <a:xfrm>
          <a:off x="665229" y="5507180"/>
          <a:ext cx="6943226" cy="2061497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38</xdr:col>
      <xdr:colOff>92364</xdr:colOff>
      <xdr:row>3</xdr:row>
      <xdr:rowOff>103908</xdr:rowOff>
    </xdr:from>
    <xdr:to>
      <xdr:col>38</xdr:col>
      <xdr:colOff>4486427</xdr:colOff>
      <xdr:row>17</xdr:row>
      <xdr:rowOff>120144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EE11488-27A7-4017-81D5-B03034ABF07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65297" b="22311"/>
        <a:stretch/>
      </xdr:blipFill>
      <xdr:spPr>
        <a:xfrm>
          <a:off x="41355819" y="854363"/>
          <a:ext cx="4394063" cy="2625509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>
    <xdr:from>
      <xdr:col>44</xdr:col>
      <xdr:colOff>92364</xdr:colOff>
      <xdr:row>3</xdr:row>
      <xdr:rowOff>57727</xdr:rowOff>
    </xdr:from>
    <xdr:to>
      <xdr:col>44</xdr:col>
      <xdr:colOff>4421909</xdr:colOff>
      <xdr:row>16</xdr:row>
      <xdr:rowOff>46095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B0AC489-9373-4ABE-8D5C-9A14578071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r="67315" b="59439"/>
        <a:stretch/>
      </xdr:blipFill>
      <xdr:spPr>
        <a:xfrm>
          <a:off x="51850637" y="808182"/>
          <a:ext cx="4329545" cy="2412913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>
    <xdr:from>
      <xdr:col>44</xdr:col>
      <xdr:colOff>103909</xdr:colOff>
      <xdr:row>16</xdr:row>
      <xdr:rowOff>150091</xdr:rowOff>
    </xdr:from>
    <xdr:to>
      <xdr:col>44</xdr:col>
      <xdr:colOff>7052539</xdr:colOff>
      <xdr:row>42</xdr:row>
      <xdr:rowOff>166401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32EC580-452D-430E-B20A-318EADBED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1862182" y="3325091"/>
          <a:ext cx="6948630" cy="4819219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70</xdr:col>
      <xdr:colOff>115455</xdr:colOff>
      <xdr:row>3</xdr:row>
      <xdr:rowOff>127001</xdr:rowOff>
    </xdr:from>
    <xdr:to>
      <xdr:col>70</xdr:col>
      <xdr:colOff>4936556</xdr:colOff>
      <xdr:row>27</xdr:row>
      <xdr:rowOff>161636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D5DB766-7B2B-4EAC-BF70-88CB2EA246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29124" b="28242"/>
        <a:stretch/>
      </xdr:blipFill>
      <xdr:spPr>
        <a:xfrm>
          <a:off x="81522455" y="923637"/>
          <a:ext cx="4821101" cy="4491181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76</xdr:col>
      <xdr:colOff>127000</xdr:colOff>
      <xdr:row>3</xdr:row>
      <xdr:rowOff>115456</xdr:rowOff>
    </xdr:from>
    <xdr:to>
      <xdr:col>76</xdr:col>
      <xdr:colOff>6800273</xdr:colOff>
      <xdr:row>15</xdr:row>
      <xdr:rowOff>124900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C0C22F7-0245-4133-B9E9-A34520C22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0170000" y="912092"/>
          <a:ext cx="6673273" cy="2249263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76</xdr:col>
      <xdr:colOff>128925</xdr:colOff>
      <xdr:row>16</xdr:row>
      <xdr:rowOff>74083</xdr:rowOff>
    </xdr:from>
    <xdr:to>
      <xdr:col>76</xdr:col>
      <xdr:colOff>7430364</xdr:colOff>
      <xdr:row>49</xdr:row>
      <xdr:rowOff>45287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C8455ED-966F-4349-95D8-89F8696E8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246008" y="3238500"/>
          <a:ext cx="7301439" cy="5908454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100</xdr:col>
      <xdr:colOff>138546</xdr:colOff>
      <xdr:row>3</xdr:row>
      <xdr:rowOff>161638</xdr:rowOff>
    </xdr:from>
    <xdr:to>
      <xdr:col>100</xdr:col>
      <xdr:colOff>6428510</xdr:colOff>
      <xdr:row>14</xdr:row>
      <xdr:rowOff>173208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DF4C552-1237-468C-97EC-3D1A33D7EC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64291"/>
        <a:stretch/>
      </xdr:blipFill>
      <xdr:spPr>
        <a:xfrm>
          <a:off x="114126819" y="958274"/>
          <a:ext cx="6289964" cy="2066661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100</xdr:col>
      <xdr:colOff>152400</xdr:colOff>
      <xdr:row>15</xdr:row>
      <xdr:rowOff>57727</xdr:rowOff>
    </xdr:from>
    <xdr:to>
      <xdr:col>100</xdr:col>
      <xdr:colOff>6442364</xdr:colOff>
      <xdr:row>23</xdr:row>
      <xdr:rowOff>19566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756F08B-A68B-43DD-B377-099F06BEBF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75124" b="1"/>
        <a:stretch/>
      </xdr:blipFill>
      <xdr:spPr>
        <a:xfrm>
          <a:off x="114140673" y="3094182"/>
          <a:ext cx="6289964" cy="1439657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107</xdr:col>
      <xdr:colOff>99432</xdr:colOff>
      <xdr:row>3</xdr:row>
      <xdr:rowOff>150092</xdr:rowOff>
    </xdr:from>
    <xdr:to>
      <xdr:col>107</xdr:col>
      <xdr:colOff>7222013</xdr:colOff>
      <xdr:row>16</xdr:row>
      <xdr:rowOff>126250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5EB5F7A-FB60-4B71-8B68-26F8561E6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5171341" y="946728"/>
          <a:ext cx="7122581" cy="2400704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107</xdr:col>
      <xdr:colOff>103910</xdr:colOff>
      <xdr:row>17</xdr:row>
      <xdr:rowOff>62205</xdr:rowOff>
    </xdr:from>
    <xdr:to>
      <xdr:col>107</xdr:col>
      <xdr:colOff>7239000</xdr:colOff>
      <xdr:row>50</xdr:row>
      <xdr:rowOff>151295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621BB2D-9BF0-4CF2-99D5-FB55233A0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5175819" y="3468114"/>
          <a:ext cx="7135090" cy="6185090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63</xdr:col>
      <xdr:colOff>80818</xdr:colOff>
      <xdr:row>14</xdr:row>
      <xdr:rowOff>126999</xdr:rowOff>
    </xdr:from>
    <xdr:to>
      <xdr:col>64</xdr:col>
      <xdr:colOff>6292272</xdr:colOff>
      <xdr:row>37</xdr:row>
      <xdr:rowOff>156238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BEA3CEF-1C3B-49E8-94EE-783C167189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8252" t="10891"/>
        <a:stretch/>
      </xdr:blipFill>
      <xdr:spPr>
        <a:xfrm>
          <a:off x="70334909" y="2978726"/>
          <a:ext cx="7492999" cy="4277967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  <xdr:twoCellAnchor editAs="oneCell">
    <xdr:from>
      <xdr:col>64</xdr:col>
      <xdr:colOff>1722396</xdr:colOff>
      <xdr:row>2</xdr:row>
      <xdr:rowOff>173183</xdr:rowOff>
    </xdr:from>
    <xdr:to>
      <xdr:col>64</xdr:col>
      <xdr:colOff>6306342</xdr:colOff>
      <xdr:row>14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8350EE93-6699-45D9-B3AE-E0815D6368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48128" r="64285" b="10264"/>
        <a:stretch/>
      </xdr:blipFill>
      <xdr:spPr>
        <a:xfrm>
          <a:off x="72761578" y="738910"/>
          <a:ext cx="4583946" cy="2112817"/>
        </a:xfrm>
        <a:prstGeom prst="rect">
          <a:avLst/>
        </a:prstGeom>
        <a:ln w="12700">
          <a:solidFill>
            <a:schemeClr val="tx1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71664</xdr:colOff>
      <xdr:row>3</xdr:row>
      <xdr:rowOff>85270</xdr:rowOff>
    </xdr:from>
    <xdr:to>
      <xdr:col>20</xdr:col>
      <xdr:colOff>506054</xdr:colOff>
      <xdr:row>46</xdr:row>
      <xdr:rowOff>80819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9C97A32-A7A0-4E6E-BD3F-BB0B60FD449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27</xdr:col>
      <xdr:colOff>12096</xdr:colOff>
      <xdr:row>3</xdr:row>
      <xdr:rowOff>63500</xdr:rowOff>
    </xdr:from>
    <xdr:to>
      <xdr:col>40</xdr:col>
      <xdr:colOff>3025</xdr:colOff>
      <xdr:row>48</xdr:row>
      <xdr:rowOff>45357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B607B46-58D4-47D0-926D-9C3307AF59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225548</xdr:colOff>
      <xdr:row>6</xdr:row>
      <xdr:rowOff>180026</xdr:rowOff>
    </xdr:from>
    <xdr:to>
      <xdr:col>22</xdr:col>
      <xdr:colOff>338939</xdr:colOff>
      <xdr:row>43</xdr:row>
      <xdr:rowOff>169883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D9C4A4D-7D6E-239F-8526-7574C21762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28</xdr:col>
      <xdr:colOff>77106</xdr:colOff>
      <xdr:row>7</xdr:row>
      <xdr:rowOff>20864</xdr:rowOff>
    </xdr:from>
    <xdr:to>
      <xdr:col>44</xdr:col>
      <xdr:colOff>399143</xdr:colOff>
      <xdr:row>44</xdr:row>
      <xdr:rowOff>18143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6C17F5E-959F-BA1B-A723-4120BBF58D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65</xdr:col>
      <xdr:colOff>216646</xdr:colOff>
      <xdr:row>4</xdr:row>
      <xdr:rowOff>167343</xdr:rowOff>
    </xdr:from>
    <xdr:to>
      <xdr:col>80</xdr:col>
      <xdr:colOff>220356</xdr:colOff>
      <xdr:row>34</xdr:row>
      <xdr:rowOff>117928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8A56683-3DA3-2F35-FB23-1E99C78C99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99</xdr:col>
      <xdr:colOff>465135</xdr:colOff>
      <xdr:row>3</xdr:row>
      <xdr:rowOff>107948</xdr:rowOff>
    </xdr:from>
    <xdr:to>
      <xdr:col>115</xdr:col>
      <xdr:colOff>282324</xdr:colOff>
      <xdr:row>34</xdr:row>
      <xdr:rowOff>57150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790FBAD-8234-4F42-827A-E0837F3CDF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46</xdr:col>
      <xdr:colOff>0</xdr:colOff>
      <xdr:row>21</xdr:row>
      <xdr:rowOff>0</xdr:rowOff>
    </xdr:from>
    <xdr:to>
      <xdr:col>46</xdr:col>
      <xdr:colOff>304800</xdr:colOff>
      <xdr:row>22</xdr:row>
      <xdr:rowOff>120650</xdr:rowOff>
    </xdr:to>
    <xdr:sp macro="" textlink="">
      <xdr:nvSpPr>
        <xdr:cNvPr id="3073" name="AutoShape 1" descr="Image">
          <a:extLst>
            <a:ext uri="{FF2B5EF4-FFF2-40B4-BE49-F238E27FC236}">
              <a16:creationId xmlns:a16="http://schemas.microsoft.com/office/drawing/2014/main" id="{E8D0F94C-5D49-4F1A-55AA-B25413C57F70}"/>
            </a:ext>
          </a:extLst>
        </xdr:cNvPr>
        <xdr:cNvSpPr>
          <a:spLocks noChangeAspect="1" noChangeArrowheads="1"/>
        </xdr:cNvSpPr>
      </xdr:nvSpPr>
      <xdr:spPr bwMode="auto">
        <a:xfrm>
          <a:off x="32461200" y="4616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46</xdr:col>
      <xdr:colOff>517072</xdr:colOff>
      <xdr:row>21</xdr:row>
      <xdr:rowOff>108856</xdr:rowOff>
    </xdr:from>
    <xdr:to>
      <xdr:col>47</xdr:col>
      <xdr:colOff>1977572</xdr:colOff>
      <xdr:row>41</xdr:row>
      <xdr:rowOff>157812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7718B81-73BB-92C9-2F84-33B61011A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920215" y="4753427"/>
          <a:ext cx="2403928" cy="368478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54</xdr:col>
      <xdr:colOff>108858</xdr:colOff>
      <xdr:row>21</xdr:row>
      <xdr:rowOff>81644</xdr:rowOff>
    </xdr:from>
    <xdr:to>
      <xdr:col>55</xdr:col>
      <xdr:colOff>2022930</xdr:colOff>
      <xdr:row>49</xdr:row>
      <xdr:rowOff>1816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B48AA9-3C91-2BF8-B78D-A3D8C4F14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9878001" y="4726215"/>
          <a:ext cx="2803072" cy="500742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81</xdr:col>
      <xdr:colOff>198984</xdr:colOff>
      <xdr:row>19</xdr:row>
      <xdr:rowOff>220435</xdr:rowOff>
    </xdr:from>
    <xdr:to>
      <xdr:col>82</xdr:col>
      <xdr:colOff>2376415</xdr:colOff>
      <xdr:row>45</xdr:row>
      <xdr:rowOff>172357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9A0DB2C-C1B6-3443-58D3-9FF775690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494627" y="4393292"/>
          <a:ext cx="3120859" cy="4714422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88</xdr:col>
      <xdr:colOff>394222</xdr:colOff>
      <xdr:row>19</xdr:row>
      <xdr:rowOff>90712</xdr:rowOff>
    </xdr:from>
    <xdr:to>
      <xdr:col>89</xdr:col>
      <xdr:colOff>2413002</xdr:colOff>
      <xdr:row>45</xdr:row>
      <xdr:rowOff>181427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2F19A73-7F7A-1A7A-CBAA-7C0182FE7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464079" y="4263569"/>
          <a:ext cx="3352280" cy="4853215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9037</xdr:colOff>
      <xdr:row>18</xdr:row>
      <xdr:rowOff>8059</xdr:rowOff>
    </xdr:from>
    <xdr:ext cx="65" cy="172227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5546FF9B-4EE4-0019-A191-4FEF411AE7CE}"/>
            </a:ext>
          </a:extLst>
        </xdr:cNvPr>
        <xdr:cNvSpPr txBox="1"/>
      </xdr:nvSpPr>
      <xdr:spPr>
        <a:xfrm>
          <a:off x="9632571" y="3956007"/>
          <a:ext cx="65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lIns="0" tIns="0" rIns="0" bIns="0" rtlCol="0" anchor="t">
          <a:spAutoFit/>
        </a:bodyPr>
        <a:lstStyle/>
        <a:p>
          <a:endParaRPr lang="en-US" sz="1100" kern="1200"/>
        </a:p>
      </xdr:txBody>
    </xdr:sp>
    <xdr:clientData/>
  </xdr:oneCellAnchor>
  <xdr:twoCellAnchor>
    <xdr:from>
      <xdr:col>8</xdr:col>
      <xdr:colOff>239779</xdr:colOff>
      <xdr:row>3</xdr:row>
      <xdr:rowOff>14020</xdr:rowOff>
    </xdr:from>
    <xdr:to>
      <xdr:col>24</xdr:col>
      <xdr:colOff>288152</xdr:colOff>
      <xdr:row>35</xdr:row>
      <xdr:rowOff>50305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2BF2826-807E-CAE3-0BCA-E52D8AD436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561975</xdr:colOff>
      <xdr:row>30</xdr:row>
      <xdr:rowOff>113179</xdr:rowOff>
    </xdr:from>
    <xdr:to>
      <xdr:col>18</xdr:col>
      <xdr:colOff>2031885</xdr:colOff>
      <xdr:row>61</xdr:row>
      <xdr:rowOff>50257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F37B0E0-990A-4B4E-3AAD-A2177267D7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537661</xdr:colOff>
      <xdr:row>2</xdr:row>
      <xdr:rowOff>68534</xdr:rowOff>
    </xdr:from>
    <xdr:to>
      <xdr:col>18</xdr:col>
      <xdr:colOff>2018055</xdr:colOff>
      <xdr:row>29</xdr:row>
      <xdr:rowOff>6509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6F93B2AC-9152-D052-0FC4-04F5C40EB78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35831</xdr:colOff>
      <xdr:row>0</xdr:row>
      <xdr:rowOff>178707</xdr:rowOff>
    </xdr:from>
    <xdr:to>
      <xdr:col>17</xdr:col>
      <xdr:colOff>360853</xdr:colOff>
      <xdr:row>22</xdr:row>
      <xdr:rowOff>36434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6450A02-EE24-DF3D-B95E-02A5253B4B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99A36-8B5C-47A4-93A8-E8F0AC7877B9}">
  <dimension ref="A1:GC283"/>
  <sheetViews>
    <sheetView zoomScale="60" zoomScaleNormal="150" workbookViewId="0">
      <selection activeCell="F33" sqref="F33"/>
    </sheetView>
  </sheetViews>
  <sheetFormatPr defaultRowHeight="14.5"/>
  <cols>
    <col min="1" max="1" width="16.26953125" customWidth="1"/>
    <col min="2" max="2" width="4.81640625" bestFit="1" customWidth="1"/>
    <col min="3" max="6" width="7.26953125" bestFit="1" customWidth="1"/>
    <col min="7" max="8" width="7.26953125" customWidth="1"/>
    <col min="9" max="9" width="17.36328125" bestFit="1" customWidth="1"/>
    <col min="10" max="10" width="4.453125" customWidth="1"/>
    <col min="11" max="11" width="5" customWidth="1"/>
    <col min="12" max="12" width="5.453125" customWidth="1"/>
    <col min="13" max="13" width="6.453125" customWidth="1"/>
    <col min="14" max="14" width="4" bestFit="1" customWidth="1"/>
    <col min="15" max="15" width="5.81640625" bestFit="1" customWidth="1"/>
    <col min="16" max="16" width="4.453125" customWidth="1"/>
    <col min="17" max="17" width="8.1796875" customWidth="1"/>
    <col min="18" max="18" width="5.6328125" customWidth="1"/>
    <col min="19" max="19" width="8.1796875" customWidth="1"/>
    <col min="20" max="20" width="4.453125" customWidth="1"/>
    <col min="21" max="21" width="7.36328125" customWidth="1"/>
    <col min="22" max="22" width="12.453125" customWidth="1"/>
    <col min="23" max="23" width="11.26953125" customWidth="1"/>
    <col min="24" max="24" width="4" customWidth="1"/>
    <col min="25" max="25" width="4" bestFit="1" customWidth="1"/>
    <col min="28" max="28" width="13.453125" customWidth="1"/>
    <col min="29" max="29" width="3.36328125" customWidth="1"/>
    <col min="30" max="30" width="5.453125" customWidth="1"/>
    <col min="31" max="31" width="4" bestFit="1" customWidth="1"/>
    <col min="32" max="32" width="6.453125" customWidth="1"/>
    <col min="33" max="33" width="2.453125" bestFit="1" customWidth="1"/>
    <col min="34" max="34" width="3.08984375" customWidth="1"/>
    <col min="35" max="35" width="7.26953125" customWidth="1"/>
    <col min="36" max="36" width="18.453125" bestFit="1" customWidth="1"/>
    <col min="37" max="37" width="4.81640625" customWidth="1"/>
    <col min="38" max="38" width="5.453125" customWidth="1"/>
    <col min="39" max="39" width="4" bestFit="1" customWidth="1"/>
    <col min="40" max="40" width="5.81640625" bestFit="1" customWidth="1"/>
    <col min="41" max="41" width="3.36328125" bestFit="1" customWidth="1"/>
    <col min="43" max="43" width="4.453125" customWidth="1"/>
    <col min="45" max="45" width="6.453125" customWidth="1"/>
    <col min="47" max="47" width="4.453125" customWidth="1"/>
    <col min="49" max="49" width="23.6328125" bestFit="1" customWidth="1"/>
    <col min="50" max="50" width="3.453125" bestFit="1" customWidth="1"/>
    <col min="51" max="51" width="12.26953125" bestFit="1" customWidth="1"/>
    <col min="52" max="52" width="13" customWidth="1"/>
    <col min="53" max="53" width="5.08984375" customWidth="1"/>
    <col min="54" max="54" width="5.08984375" style="132" customWidth="1"/>
    <col min="55" max="56" width="10.90625" style="38" bestFit="1" customWidth="1"/>
    <col min="57" max="59" width="10.90625" style="38" customWidth="1"/>
    <col min="60" max="61" width="8.7265625" style="38"/>
    <col min="62" max="62" width="23.453125" style="38" customWidth="1"/>
    <col min="63" max="63" width="6.08984375" style="38" bestFit="1" customWidth="1"/>
    <col min="64" max="64" width="17.08984375" style="38" customWidth="1"/>
    <col min="65" max="65" width="4.453125" style="38" customWidth="1"/>
    <col min="66" max="66" width="4.81640625" style="38" customWidth="1"/>
    <col min="67" max="67" width="23.453125" style="38" bestFit="1" customWidth="1"/>
    <col min="68" max="68" width="6.08984375" style="38" bestFit="1" customWidth="1"/>
    <col min="69" max="69" width="15.6328125" style="38" bestFit="1" customWidth="1"/>
    <col min="70" max="70" width="4.26953125" style="38" bestFit="1" customWidth="1"/>
    <col min="71" max="72" width="2.453125" style="38" customWidth="1"/>
    <col min="73" max="73" width="8.7265625" style="38"/>
    <col min="74" max="74" width="6.81640625" style="38" customWidth="1"/>
    <col min="75" max="75" width="24.453125" style="38" bestFit="1" customWidth="1"/>
    <col min="76" max="76" width="7.36328125" style="38" customWidth="1"/>
    <col min="77" max="77" width="8.7265625" style="38"/>
    <col min="78" max="78" width="4.453125" style="38" bestFit="1" customWidth="1"/>
    <col min="79" max="79" width="5.08984375" style="38" customWidth="1"/>
    <col min="80" max="80" width="3.7265625" style="38" customWidth="1"/>
    <col min="81" max="81" width="8.7265625" style="38"/>
    <col min="82" max="82" width="22.36328125" style="38" bestFit="1" customWidth="1"/>
    <col min="83" max="83" width="7.90625" style="38" customWidth="1"/>
    <col min="84" max="84" width="6.81640625" style="38" customWidth="1"/>
    <col min="85" max="85" width="4.453125" style="38" bestFit="1" customWidth="1"/>
    <col min="86" max="86" width="3.90625" style="38" customWidth="1"/>
    <col min="87" max="87" width="3.453125" style="38" customWidth="1"/>
    <col min="88" max="88" width="3" style="38" customWidth="1"/>
    <col min="89" max="89" width="3.36328125" style="38" customWidth="1"/>
    <col min="90" max="90" width="8.7265625" style="38"/>
    <col min="91" max="91" width="7.26953125" style="38" customWidth="1"/>
    <col min="92" max="92" width="31.6328125" style="38" bestFit="1" customWidth="1"/>
    <col min="93" max="93" width="6.26953125" style="38" customWidth="1"/>
    <col min="94" max="94" width="5.453125" style="38" customWidth="1"/>
    <col min="95" max="95" width="5.08984375" style="38" customWidth="1"/>
    <col min="96" max="96" width="12.36328125" style="38" customWidth="1"/>
    <col min="97" max="97" width="11.26953125" style="38" customWidth="1"/>
    <col min="98" max="98" width="2.7265625" style="38" customWidth="1"/>
    <col min="99" max="99" width="14.6328125" style="38" customWidth="1"/>
    <col min="100" max="101" width="16.81640625" style="38" customWidth="1"/>
    <col min="102" max="102" width="6.1796875" style="38" customWidth="1"/>
    <col min="103" max="103" width="6.08984375" style="38" customWidth="1"/>
    <col min="104" max="104" width="36.08984375" style="38" bestFit="1" customWidth="1"/>
    <col min="105" max="105" width="7.36328125" style="38" bestFit="1" customWidth="1"/>
    <col min="106" max="106" width="10.453125" style="38" customWidth="1"/>
    <col min="107" max="107" width="4" style="38" customWidth="1"/>
    <col min="108" max="108" width="6.453125" style="38" customWidth="1"/>
    <col min="109" max="109" width="2.1796875" style="38" customWidth="1"/>
    <col min="110" max="110" width="11" style="38" bestFit="1" customWidth="1"/>
    <col min="111" max="111" width="14.6328125" style="38" customWidth="1"/>
    <col min="112" max="114" width="15.7265625" style="38" customWidth="1"/>
    <col min="115" max="115" width="5.08984375" style="38" customWidth="1"/>
    <col min="116" max="116" width="7.6328125" style="38" customWidth="1"/>
    <col min="117" max="117" width="30.36328125" style="38" bestFit="1" customWidth="1"/>
    <col min="118" max="118" width="6.81640625" style="38" customWidth="1"/>
    <col min="119" max="119" width="4.453125" style="38" bestFit="1" customWidth="1"/>
    <col min="120" max="120" width="8.1796875" style="38" customWidth="1"/>
    <col min="121" max="121" width="12.26953125" style="38" customWidth="1"/>
    <col min="122" max="122" width="3" style="38" customWidth="1"/>
    <col min="123" max="123" width="17.90625" style="38" customWidth="1"/>
    <col min="124" max="124" width="15.6328125" style="38" customWidth="1"/>
    <col min="125" max="126" width="6.453125" style="38" customWidth="1"/>
    <col min="127" max="127" width="29.453125" style="38" bestFit="1" customWidth="1"/>
    <col min="128" max="128" width="7.36328125" style="38" bestFit="1" customWidth="1"/>
    <col min="129" max="129" width="5.81640625" style="38" customWidth="1"/>
    <col min="130" max="130" width="4.453125" style="38" bestFit="1" customWidth="1"/>
    <col min="131" max="131" width="15.08984375" style="38" customWidth="1"/>
    <col min="132" max="132" width="15.453125" style="38" bestFit="1" customWidth="1"/>
    <col min="133" max="133" width="16.1796875" style="38" bestFit="1" customWidth="1"/>
    <col min="134" max="134" width="4.26953125" style="38" customWidth="1"/>
    <col min="135" max="135" width="8.7265625" style="38"/>
    <col min="136" max="136" width="8.7265625" style="38" customWidth="1"/>
    <col min="137" max="137" width="39.453125" style="38" bestFit="1" customWidth="1"/>
    <col min="138" max="138" width="8.7265625" style="38" customWidth="1"/>
    <col min="139" max="139" width="3.90625" style="38" customWidth="1"/>
    <col min="140" max="140" width="4.453125" style="38" customWidth="1"/>
    <col min="141" max="141" width="5.26953125" style="38" customWidth="1"/>
    <col min="142" max="142" width="6.26953125" style="38" bestFit="1" customWidth="1"/>
    <col min="143" max="143" width="5.90625" style="38" customWidth="1"/>
    <col min="144" max="144" width="6.453125" style="38" customWidth="1"/>
    <col min="145" max="145" width="3.453125" style="38" customWidth="1"/>
    <col min="146" max="146" width="3.36328125" style="38" customWidth="1"/>
    <col min="147" max="147" width="39.453125" style="38" bestFit="1" customWidth="1"/>
    <col min="148" max="148" width="6.81640625" style="38" customWidth="1"/>
    <col min="149" max="149" width="9.1796875" style="38" customWidth="1"/>
    <col min="150" max="150" width="4.1796875" style="38" customWidth="1"/>
    <col min="151" max="151" width="4.453125" style="38" customWidth="1"/>
    <col min="152" max="152" width="8.453125" style="38" customWidth="1"/>
    <col min="153" max="153" width="5.81640625" style="38" customWidth="1"/>
    <col min="154" max="154" width="3.36328125" style="38" customWidth="1"/>
    <col min="155" max="155" width="8.7265625" style="38"/>
    <col min="156" max="156" width="7.08984375" style="38" customWidth="1"/>
    <col min="157" max="157" width="32.7265625" style="38" bestFit="1" customWidth="1"/>
    <col min="158" max="158" width="7" style="38" bestFit="1" customWidth="1"/>
    <col min="159" max="159" width="15.90625" style="38" bestFit="1" customWidth="1"/>
    <col min="160" max="160" width="11.26953125" style="38" customWidth="1"/>
    <col min="161" max="161" width="4.26953125" style="38" customWidth="1"/>
    <col min="162" max="162" width="32.453125" style="38" bestFit="1" customWidth="1"/>
    <col min="163" max="163" width="6.81640625" style="38" bestFit="1" customWidth="1"/>
    <col min="164" max="164" width="15.36328125" style="38" bestFit="1" customWidth="1"/>
    <col min="165" max="165" width="8.08984375" style="38" customWidth="1"/>
    <col min="166" max="166" width="5.6328125" style="38" customWidth="1"/>
    <col min="167" max="167" width="8.7265625" style="38"/>
    <col min="168" max="168" width="8.7265625" style="132"/>
    <col min="169" max="169" width="20.453125" style="38" bestFit="1" customWidth="1"/>
    <col min="170" max="170" width="8.7265625" style="38"/>
    <col min="171" max="171" width="8.36328125" style="38" bestFit="1" customWidth="1"/>
    <col min="172" max="172" width="8.7265625" style="38"/>
    <col min="173" max="173" width="20.81640625" style="38" bestFit="1" customWidth="1"/>
    <col min="174" max="174" width="8.7265625" style="38"/>
    <col min="175" max="175" width="8.6328125" style="38" bestFit="1" customWidth="1"/>
    <col min="176" max="176" width="8.7265625" style="38"/>
    <col min="177" max="177" width="20.453125" style="38" bestFit="1" customWidth="1"/>
    <col min="178" max="180" width="8.7265625" style="38"/>
    <col min="181" max="181" width="20.81640625" style="38" bestFit="1" customWidth="1"/>
    <col min="182" max="185" width="8.7265625" style="38"/>
  </cols>
  <sheetData>
    <row r="1" spans="1:185">
      <c r="FL1" s="176"/>
      <c r="FM1" s="483" t="s">
        <v>281</v>
      </c>
      <c r="FN1" s="483"/>
      <c r="FO1" s="483"/>
      <c r="FP1" s="483"/>
      <c r="FQ1" s="483"/>
      <c r="FR1" s="483"/>
      <c r="FS1" s="483"/>
      <c r="FT1" s="483"/>
      <c r="FU1" s="483"/>
      <c r="FV1" s="483"/>
      <c r="FW1" s="483"/>
      <c r="FX1" s="483"/>
      <c r="FY1" s="483"/>
      <c r="FZ1" s="483"/>
      <c r="GA1" s="483"/>
      <c r="GB1" s="483"/>
      <c r="GC1" s="45"/>
    </row>
    <row r="2" spans="1:185" ht="26">
      <c r="A2" s="518" t="s">
        <v>540</v>
      </c>
      <c r="B2" s="518"/>
      <c r="C2" s="518"/>
      <c r="D2" s="518"/>
      <c r="E2" s="518"/>
      <c r="F2" s="29"/>
      <c r="G2" s="29"/>
      <c r="H2" s="29"/>
      <c r="I2" s="29" t="s">
        <v>36</v>
      </c>
      <c r="AB2" s="29" t="s">
        <v>291</v>
      </c>
      <c r="AJ2" s="29" t="s">
        <v>13</v>
      </c>
      <c r="BA2" s="29"/>
      <c r="BB2" s="133"/>
      <c r="BC2" s="319" t="s">
        <v>36</v>
      </c>
      <c r="BD2" s="225"/>
      <c r="BF2" s="318" t="s">
        <v>13</v>
      </c>
      <c r="BG2" s="235"/>
      <c r="BI2" s="317" t="s">
        <v>32</v>
      </c>
      <c r="BJ2" s="316" t="s">
        <v>36</v>
      </c>
      <c r="BK2" s="221"/>
      <c r="BL2" s="221"/>
      <c r="BM2" s="221"/>
      <c r="BN2" s="221"/>
      <c r="BO2" s="314" t="s">
        <v>13</v>
      </c>
      <c r="BP2" s="241"/>
      <c r="BQ2" s="241"/>
      <c r="BR2" s="241"/>
      <c r="BS2" s="241"/>
      <c r="BT2" s="315"/>
      <c r="BV2" s="317" t="s">
        <v>29</v>
      </c>
      <c r="BW2" s="316" t="s">
        <v>36</v>
      </c>
      <c r="BX2" s="221"/>
      <c r="BY2" s="221"/>
      <c r="BZ2" s="221"/>
      <c r="CA2" s="221"/>
      <c r="CB2" s="221"/>
      <c r="CC2" s="221"/>
      <c r="CD2" s="314" t="s">
        <v>13</v>
      </c>
      <c r="CE2" s="241"/>
      <c r="CF2" s="241"/>
      <c r="CG2" s="241"/>
      <c r="CH2" s="241"/>
      <c r="CI2" s="241"/>
      <c r="CJ2" s="241"/>
      <c r="CK2" s="315"/>
      <c r="CM2" s="317" t="s">
        <v>29</v>
      </c>
      <c r="CN2" s="316" t="s">
        <v>36</v>
      </c>
      <c r="CO2" s="221"/>
      <c r="CP2" s="221"/>
      <c r="CQ2" s="221"/>
      <c r="CR2" s="221"/>
      <c r="CS2" s="221"/>
      <c r="CT2" s="221"/>
      <c r="CU2" s="221"/>
      <c r="CV2" s="221"/>
      <c r="CW2" s="221"/>
      <c r="CX2" s="221"/>
      <c r="CY2" s="221"/>
      <c r="CZ2" s="314" t="s">
        <v>13</v>
      </c>
      <c r="DA2" s="241"/>
      <c r="DB2" s="241"/>
      <c r="DC2" s="241"/>
      <c r="DD2" s="241"/>
      <c r="DE2" s="241"/>
      <c r="DF2" s="241"/>
      <c r="DG2" s="241"/>
      <c r="DH2" s="241"/>
      <c r="DI2" s="241"/>
      <c r="DJ2" s="241"/>
      <c r="DL2" s="317" t="s">
        <v>296</v>
      </c>
      <c r="DM2" s="316" t="s">
        <v>36</v>
      </c>
      <c r="DN2" s="221"/>
      <c r="DO2" s="221"/>
      <c r="DP2" s="221"/>
      <c r="DQ2" s="221"/>
      <c r="DR2" s="221"/>
      <c r="DS2" s="221"/>
      <c r="DT2" s="221"/>
      <c r="DU2" s="221"/>
      <c r="DV2" s="221"/>
      <c r="DW2" s="314" t="s">
        <v>13</v>
      </c>
      <c r="DX2" s="241"/>
      <c r="DY2" s="241"/>
      <c r="DZ2" s="241"/>
      <c r="EA2" s="241"/>
      <c r="EB2" s="241"/>
      <c r="EC2" s="241"/>
      <c r="ED2" s="315"/>
      <c r="EF2" s="317" t="s">
        <v>162</v>
      </c>
      <c r="EG2" s="316" t="s">
        <v>36</v>
      </c>
      <c r="EH2" s="221"/>
      <c r="EI2" s="221"/>
      <c r="EJ2" s="221"/>
      <c r="EK2" s="221"/>
      <c r="EL2" s="221"/>
      <c r="EM2" s="221"/>
      <c r="EN2" s="221"/>
      <c r="EO2" s="221"/>
      <c r="EP2" s="221"/>
      <c r="EQ2" s="314" t="s">
        <v>13</v>
      </c>
      <c r="ER2" s="241"/>
      <c r="ES2" s="241"/>
      <c r="ET2" s="241"/>
      <c r="EU2" s="241"/>
      <c r="EV2" s="241"/>
      <c r="EW2" s="241"/>
      <c r="EX2" s="315"/>
      <c r="EZ2" s="317" t="s">
        <v>180</v>
      </c>
      <c r="FA2" s="316" t="s">
        <v>36</v>
      </c>
      <c r="FB2" s="221"/>
      <c r="FC2" s="221"/>
      <c r="FD2" s="221"/>
      <c r="FE2" s="415"/>
      <c r="FF2" s="423" t="s">
        <v>13</v>
      </c>
      <c r="FG2" s="241"/>
      <c r="FH2" s="241"/>
      <c r="FI2" s="241"/>
      <c r="FJ2" s="315"/>
      <c r="FM2" s="484"/>
      <c r="FN2" s="484"/>
      <c r="FO2" s="484"/>
      <c r="FP2" s="484"/>
      <c r="FQ2" s="484"/>
      <c r="FR2" s="484"/>
      <c r="FS2" s="484"/>
      <c r="FT2" s="484"/>
      <c r="FU2" s="484"/>
      <c r="FV2" s="484"/>
      <c r="FW2" s="484"/>
      <c r="FX2" s="484"/>
      <c r="FY2" s="484"/>
      <c r="FZ2" s="484"/>
      <c r="GA2" s="484"/>
      <c r="GB2" s="484"/>
    </row>
    <row r="3" spans="1:185" ht="19" customHeight="1" thickBot="1">
      <c r="A3" s="8" t="s">
        <v>297</v>
      </c>
      <c r="C3" s="1"/>
      <c r="D3" s="1"/>
      <c r="E3" s="1"/>
      <c r="F3" s="1"/>
      <c r="G3" s="1"/>
      <c r="H3" s="1"/>
      <c r="I3" t="s">
        <v>240</v>
      </c>
      <c r="L3" s="13"/>
      <c r="AB3" s="4" t="s">
        <v>185</v>
      </c>
      <c r="AC3" s="4"/>
      <c r="AD3" s="4"/>
      <c r="AE3" s="4"/>
      <c r="AJ3" t="s">
        <v>240</v>
      </c>
      <c r="AK3" t="s">
        <v>423</v>
      </c>
      <c r="AM3" s="13"/>
      <c r="BC3" s="476" t="s">
        <v>310</v>
      </c>
      <c r="BD3" s="476"/>
      <c r="BE3" s="94"/>
      <c r="BF3" s="476" t="s">
        <v>311</v>
      </c>
      <c r="BG3" s="476"/>
      <c r="BI3" s="81"/>
      <c r="BJ3" s="38" t="s">
        <v>309</v>
      </c>
      <c r="BK3" s="95"/>
      <c r="BL3" s="95"/>
      <c r="BM3" s="95"/>
      <c r="BO3" s="38" t="s">
        <v>309</v>
      </c>
      <c r="BT3" s="80"/>
      <c r="BV3" s="81"/>
      <c r="BW3" s="38" t="s">
        <v>24</v>
      </c>
      <c r="BZ3" s="494"/>
      <c r="CA3" s="494"/>
      <c r="CD3" s="38" t="s">
        <v>24</v>
      </c>
      <c r="CK3" s="80"/>
      <c r="CM3" s="81"/>
      <c r="CN3" s="38" t="s">
        <v>39</v>
      </c>
      <c r="CZ3" s="38" t="s">
        <v>39</v>
      </c>
      <c r="DL3" s="81"/>
      <c r="DM3" s="38" t="s">
        <v>108</v>
      </c>
      <c r="DW3" s="38" t="s">
        <v>108</v>
      </c>
      <c r="ED3" s="80"/>
      <c r="EF3" s="81"/>
      <c r="EG3" s="38" t="s">
        <v>236</v>
      </c>
      <c r="EQ3" s="38" t="s">
        <v>236</v>
      </c>
      <c r="EX3" s="80"/>
      <c r="EZ3" s="81"/>
      <c r="FA3" s="38" t="s">
        <v>181</v>
      </c>
      <c r="FE3" s="80"/>
      <c r="FF3" s="81" t="s">
        <v>181</v>
      </c>
      <c r="FJ3" s="80"/>
      <c r="FM3" s="493" t="s">
        <v>226</v>
      </c>
      <c r="FN3" s="493"/>
      <c r="FO3" s="493"/>
      <c r="FP3" s="493"/>
      <c r="FQ3" s="493"/>
      <c r="FR3" s="493"/>
      <c r="FS3" s="493"/>
      <c r="FT3" s="493"/>
      <c r="FU3" s="493"/>
      <c r="FV3" s="493"/>
      <c r="FW3" s="493"/>
      <c r="FX3" s="493"/>
      <c r="FY3" s="493"/>
      <c r="FZ3" s="493"/>
      <c r="GA3" s="493"/>
      <c r="GB3" s="493"/>
    </row>
    <row r="4" spans="1:185" ht="14.5" customHeight="1">
      <c r="A4" s="477" t="s">
        <v>544</v>
      </c>
      <c r="B4" s="478"/>
      <c r="C4" s="478"/>
      <c r="D4" s="478"/>
      <c r="E4" s="478"/>
      <c r="F4" s="156"/>
      <c r="G4" s="156"/>
      <c r="H4" s="156"/>
      <c r="I4" s="461" t="s">
        <v>227</v>
      </c>
      <c r="J4" s="332"/>
      <c r="K4" s="332"/>
      <c r="L4" s="332"/>
      <c r="M4" s="332"/>
      <c r="N4" s="332"/>
      <c r="O4" s="332"/>
      <c r="P4" s="332"/>
      <c r="Q4" s="332"/>
      <c r="R4" s="332"/>
      <c r="S4" s="332"/>
      <c r="T4" s="332"/>
      <c r="U4" s="332"/>
      <c r="V4" s="486" t="s">
        <v>298</v>
      </c>
      <c r="W4" s="487"/>
      <c r="X4" s="487"/>
      <c r="Y4" s="45"/>
      <c r="Z4" s="46"/>
      <c r="AB4" s="342" t="s">
        <v>293</v>
      </c>
      <c r="AC4" s="332"/>
      <c r="AD4" s="332"/>
      <c r="AE4" s="332"/>
      <c r="AF4" s="332"/>
      <c r="AG4" s="332"/>
      <c r="AH4" s="343"/>
      <c r="AJ4" s="22" t="s">
        <v>277</v>
      </c>
      <c r="AK4" s="23"/>
      <c r="AL4" s="23"/>
      <c r="AM4" s="23"/>
      <c r="AN4" s="23"/>
      <c r="AO4" s="23"/>
      <c r="AP4" s="23"/>
      <c r="AQ4" s="23"/>
      <c r="AR4" s="23"/>
      <c r="AS4" s="23"/>
      <c r="AT4" s="23"/>
      <c r="AU4" s="23"/>
      <c r="AV4" s="23"/>
      <c r="AW4" s="76" t="s">
        <v>298</v>
      </c>
      <c r="AX4" s="77"/>
      <c r="AY4" s="78"/>
      <c r="BC4" s="96" t="s">
        <v>308</v>
      </c>
      <c r="BD4" s="78" t="s">
        <v>283</v>
      </c>
      <c r="BF4" s="96" t="s">
        <v>308</v>
      </c>
      <c r="BG4" s="78" t="s">
        <v>283</v>
      </c>
      <c r="BI4" s="81"/>
      <c r="BJ4" s="49" t="s">
        <v>87</v>
      </c>
      <c r="BO4" s="49" t="s">
        <v>87</v>
      </c>
      <c r="BT4" s="80"/>
      <c r="BV4" s="81"/>
      <c r="BW4" s="49" t="s">
        <v>87</v>
      </c>
      <c r="CD4" s="49" t="s">
        <v>87</v>
      </c>
      <c r="CK4" s="80"/>
      <c r="CM4" s="81"/>
      <c r="CN4" s="49" t="s">
        <v>87</v>
      </c>
      <c r="CZ4" s="97" t="s">
        <v>87</v>
      </c>
      <c r="DG4" s="97"/>
      <c r="DL4" s="81"/>
      <c r="DM4" s="49" t="s">
        <v>87</v>
      </c>
      <c r="DP4" s="49"/>
      <c r="DW4" s="49" t="s">
        <v>87</v>
      </c>
      <c r="DZ4" s="49"/>
      <c r="ED4" s="80"/>
      <c r="EF4" s="81"/>
      <c r="EG4" s="49" t="s">
        <v>87</v>
      </c>
      <c r="EQ4" s="49" t="s">
        <v>87</v>
      </c>
      <c r="EX4" s="80"/>
      <c r="EZ4" s="81"/>
      <c r="FA4" s="49" t="s">
        <v>87</v>
      </c>
      <c r="FD4" s="49"/>
      <c r="FE4" s="98"/>
      <c r="FF4" s="159" t="s">
        <v>87</v>
      </c>
      <c r="FI4" s="49"/>
      <c r="FJ4" s="98"/>
      <c r="FM4" s="55" t="s">
        <v>225</v>
      </c>
      <c r="FN4" s="45"/>
      <c r="FO4" s="45"/>
      <c r="FP4" s="46"/>
      <c r="FQ4" s="55" t="s">
        <v>225</v>
      </c>
      <c r="FR4" s="45"/>
      <c r="FS4" s="45"/>
      <c r="FT4" s="46"/>
      <c r="FU4" s="55" t="s">
        <v>280</v>
      </c>
      <c r="FV4" s="45"/>
      <c r="FW4" s="45"/>
      <c r="FX4" s="46"/>
      <c r="FY4" s="55" t="s">
        <v>280</v>
      </c>
      <c r="FZ4" s="45"/>
      <c r="GA4" s="45"/>
      <c r="GB4" s="87"/>
    </row>
    <row r="5" spans="1:185" ht="17" thickBot="1">
      <c r="A5" s="477"/>
      <c r="B5" s="478"/>
      <c r="C5" s="478"/>
      <c r="D5" s="478"/>
      <c r="E5" s="478"/>
      <c r="F5" s="156"/>
      <c r="G5" s="156"/>
      <c r="H5" s="156"/>
      <c r="I5" s="344"/>
      <c r="J5" s="345"/>
      <c r="K5" s="345"/>
      <c r="L5" s="345"/>
      <c r="M5" s="345"/>
      <c r="N5" s="345"/>
      <c r="O5" s="345"/>
      <c r="P5" s="345"/>
      <c r="Q5" s="345"/>
      <c r="R5" s="347" t="s">
        <v>415</v>
      </c>
      <c r="S5" s="345"/>
      <c r="T5" s="345"/>
      <c r="U5" s="345"/>
      <c r="V5" s="515" t="s">
        <v>529</v>
      </c>
      <c r="W5" s="516"/>
      <c r="X5" s="516"/>
      <c r="Y5" s="516"/>
      <c r="Z5" s="517"/>
      <c r="AB5" s="344"/>
      <c r="AC5" s="345"/>
      <c r="AD5" s="345"/>
      <c r="AE5" s="345"/>
      <c r="AF5" s="345"/>
      <c r="AG5" s="345"/>
      <c r="AH5" s="348"/>
      <c r="AJ5" s="24"/>
      <c r="AQ5" t="s">
        <v>203</v>
      </c>
      <c r="AT5" s="35"/>
      <c r="AU5" t="s">
        <v>203</v>
      </c>
      <c r="AW5" s="135" t="s">
        <v>529</v>
      </c>
      <c r="AX5" s="38"/>
      <c r="AY5" s="80"/>
      <c r="BC5" s="109">
        <v>0.125</v>
      </c>
      <c r="BD5" s="100">
        <f>BD258</f>
        <v>8.6000000000000007E-2</v>
      </c>
      <c r="BE5" s="101"/>
      <c r="BF5" s="99">
        <v>0.05</v>
      </c>
      <c r="BG5" s="100">
        <f>BG108</f>
        <v>4.9000000000000002E-2</v>
      </c>
      <c r="BI5" s="81"/>
      <c r="BL5" s="75" t="s">
        <v>64</v>
      </c>
      <c r="BM5" s="38" t="s">
        <v>91</v>
      </c>
      <c r="BQ5" s="75" t="s">
        <v>64</v>
      </c>
      <c r="BR5" s="38" t="s">
        <v>91</v>
      </c>
      <c r="BT5" s="80"/>
      <c r="BV5" s="81"/>
      <c r="BY5" s="102">
        <f>$BD$8 * 1000</f>
        <v>-86</v>
      </c>
      <c r="BZ5" s="38" t="s">
        <v>305</v>
      </c>
      <c r="CA5" s="149">
        <f>$BD$258*1000</f>
        <v>86</v>
      </c>
      <c r="CB5" s="38" t="s">
        <v>50</v>
      </c>
      <c r="CF5" s="150">
        <f>$BG$8 * 1000</f>
        <v>-49</v>
      </c>
      <c r="CG5" s="38" t="s">
        <v>491</v>
      </c>
      <c r="CH5" s="149">
        <f>BG108*1000</f>
        <v>49</v>
      </c>
      <c r="CI5" s="38" t="s">
        <v>50</v>
      </c>
      <c r="CK5" s="80"/>
      <c r="CM5" s="81"/>
      <c r="CN5" s="102" t="s">
        <v>89</v>
      </c>
      <c r="CP5" s="102">
        <f>$BD$8 * 1000</f>
        <v>-86</v>
      </c>
      <c r="CQ5" s="74" t="s">
        <v>301</v>
      </c>
      <c r="CR5" s="149">
        <f>$BD$28*1000</f>
        <v>-72.239999999999995</v>
      </c>
      <c r="CT5" s="38" t="s">
        <v>50</v>
      </c>
      <c r="CZ5" s="102" t="s">
        <v>89</v>
      </c>
      <c r="DB5" s="150">
        <f>$BG$8 * 1000</f>
        <v>-49</v>
      </c>
      <c r="DC5" s="75" t="s">
        <v>502</v>
      </c>
      <c r="DD5" s="155">
        <f>$BG$38*1000</f>
        <v>-19.599999999999998</v>
      </c>
      <c r="DF5" s="94" t="s">
        <v>50</v>
      </c>
      <c r="DG5" s="485"/>
      <c r="DH5" s="485"/>
      <c r="DI5" s="485"/>
      <c r="DJ5" s="485"/>
      <c r="DL5" s="81"/>
      <c r="DN5" s="102">
        <f>$BD$8 * 1000</f>
        <v>-86</v>
      </c>
      <c r="DO5" s="102" t="s">
        <v>305</v>
      </c>
      <c r="DP5" s="149">
        <f>$BD$5*1000</f>
        <v>86</v>
      </c>
      <c r="DR5" s="38" t="s">
        <v>50</v>
      </c>
      <c r="DY5" s="150">
        <f>$BG$8 * 1000</f>
        <v>-49</v>
      </c>
      <c r="DZ5" s="38" t="s">
        <v>491</v>
      </c>
      <c r="EA5" s="154">
        <f>BG108*1000</f>
        <v>49</v>
      </c>
      <c r="EB5" s="38" t="s">
        <v>50</v>
      </c>
      <c r="ED5" s="80"/>
      <c r="EF5" s="81"/>
      <c r="EG5" s="103" t="s">
        <v>178</v>
      </c>
      <c r="EI5" s="151"/>
      <c r="EJ5" s="102">
        <f>$BD$8 * 1000</f>
        <v>-86</v>
      </c>
      <c r="EK5" s="75" t="s">
        <v>305</v>
      </c>
      <c r="EL5" s="154">
        <f>$BD$5*1000</f>
        <v>86</v>
      </c>
      <c r="EN5" s="38" t="s">
        <v>50</v>
      </c>
      <c r="EQ5" s="103" t="s">
        <v>178</v>
      </c>
      <c r="ES5" s="103"/>
      <c r="ET5" s="150">
        <f>$BG$8 * 1000</f>
        <v>-49</v>
      </c>
      <c r="EU5" s="38" t="s">
        <v>491</v>
      </c>
      <c r="EV5" s="152">
        <f>$BG$108*1000</f>
        <v>49</v>
      </c>
      <c r="EW5" s="38" t="s">
        <v>50</v>
      </c>
      <c r="EX5" s="80"/>
      <c r="EZ5" s="81"/>
      <c r="FA5" s="103" t="s">
        <v>179</v>
      </c>
      <c r="FB5" s="102"/>
      <c r="FC5" s="38" t="s">
        <v>165</v>
      </c>
      <c r="FD5" s="38" t="s">
        <v>91</v>
      </c>
      <c r="FE5" s="80"/>
      <c r="FF5" s="416" t="s">
        <v>179</v>
      </c>
      <c r="FG5" s="102"/>
      <c r="FH5" s="38" t="s">
        <v>165</v>
      </c>
      <c r="FI5" s="38" t="s">
        <v>91</v>
      </c>
      <c r="FJ5" s="80"/>
      <c r="FM5" s="47" t="s">
        <v>64</v>
      </c>
      <c r="FN5" s="48" t="s">
        <v>36</v>
      </c>
      <c r="FO5" s="49" t="s">
        <v>37</v>
      </c>
      <c r="FP5" s="50"/>
      <c r="FQ5" s="47" t="s">
        <v>64</v>
      </c>
      <c r="FR5" s="58" t="s">
        <v>36</v>
      </c>
      <c r="FS5" s="49" t="s">
        <v>38</v>
      </c>
      <c r="FT5" s="50"/>
      <c r="FU5" s="47" t="s">
        <v>64</v>
      </c>
      <c r="FV5" s="48" t="s">
        <v>13</v>
      </c>
      <c r="FW5" s="118" t="s">
        <v>37</v>
      </c>
      <c r="FX5" s="50"/>
      <c r="FY5" s="47" t="s">
        <v>64</v>
      </c>
      <c r="FZ5" s="48" t="s">
        <v>13</v>
      </c>
      <c r="GA5" s="49" t="s">
        <v>38</v>
      </c>
      <c r="GB5" s="88"/>
    </row>
    <row r="6" spans="1:185" ht="17" thickBot="1">
      <c r="A6" s="477"/>
      <c r="B6" s="478"/>
      <c r="C6" s="478"/>
      <c r="D6" s="478"/>
      <c r="E6" s="478"/>
      <c r="F6" s="156"/>
      <c r="G6" s="156"/>
      <c r="H6" s="156"/>
      <c r="I6" s="392" t="s">
        <v>72</v>
      </c>
      <c r="J6" s="69" t="s">
        <v>340</v>
      </c>
      <c r="K6" s="90">
        <v>98</v>
      </c>
      <c r="L6" s="70" t="s">
        <v>33</v>
      </c>
      <c r="M6" s="123">
        <f>K6/1000</f>
        <v>9.8000000000000004E-2</v>
      </c>
      <c r="N6" s="38" t="s">
        <v>22</v>
      </c>
      <c r="O6" s="345"/>
      <c r="P6" s="345"/>
      <c r="Q6" s="36" t="s">
        <v>206</v>
      </c>
      <c r="R6" s="34"/>
      <c r="S6" s="34"/>
      <c r="T6" s="345" t="s">
        <v>418</v>
      </c>
      <c r="U6" s="351"/>
      <c r="V6" s="488" t="s">
        <v>148</v>
      </c>
      <c r="W6" s="489"/>
      <c r="X6" s="489"/>
      <c r="Y6" s="48" t="s">
        <v>35</v>
      </c>
      <c r="Z6" s="393">
        <f>M7+(M10/2)</f>
        <v>8.6000000000000007E-2</v>
      </c>
      <c r="AA6" s="10"/>
      <c r="AB6" s="352" t="s">
        <v>313</v>
      </c>
      <c r="AC6" s="391" t="s">
        <v>292</v>
      </c>
      <c r="AD6" s="92">
        <v>9</v>
      </c>
      <c r="AE6" s="73" t="s">
        <v>33</v>
      </c>
      <c r="AF6" s="102">
        <f>AD6/1000</f>
        <v>8.9999999999999993E-3</v>
      </c>
      <c r="AG6" s="94" t="s">
        <v>22</v>
      </c>
      <c r="AH6" s="400"/>
      <c r="AJ6" s="157" t="s">
        <v>72</v>
      </c>
      <c r="AK6" s="139" t="s">
        <v>208</v>
      </c>
      <c r="AL6" s="140">
        <f>K7</f>
        <v>6</v>
      </c>
      <c r="AM6" s="141" t="s">
        <v>33</v>
      </c>
      <c r="AN6" s="123">
        <f>AL6/1000</f>
        <v>6.0000000000000001E-3</v>
      </c>
      <c r="AO6" s="38" t="s">
        <v>22</v>
      </c>
      <c r="AQ6" s="323"/>
      <c r="AR6" s="68" t="s">
        <v>206</v>
      </c>
      <c r="AU6" s="325"/>
      <c r="AW6" s="187" t="s">
        <v>148</v>
      </c>
      <c r="AX6" s="48" t="s">
        <v>528</v>
      </c>
      <c r="AY6" s="134">
        <f>AN7/2</f>
        <v>4.9000000000000002E-2</v>
      </c>
      <c r="AZ6" s="3"/>
      <c r="BC6" s="81"/>
      <c r="BD6" s="80"/>
      <c r="BF6" s="81"/>
      <c r="BG6" s="80"/>
      <c r="BI6" s="81"/>
      <c r="BJ6" s="49" t="s">
        <v>146</v>
      </c>
      <c r="BO6" s="49" t="s">
        <v>109</v>
      </c>
      <c r="BT6" s="80"/>
      <c r="BV6" s="81"/>
      <c r="BW6" s="49" t="s">
        <v>109</v>
      </c>
      <c r="BY6" s="464"/>
      <c r="BZ6" s="464"/>
      <c r="CD6" s="49" t="s">
        <v>109</v>
      </c>
      <c r="CF6" s="495"/>
      <c r="CG6" s="495"/>
      <c r="CK6" s="80"/>
      <c r="CM6" s="81"/>
      <c r="CN6" s="102" t="s">
        <v>90</v>
      </c>
      <c r="CP6" s="153">
        <f>$BD$28*1000</f>
        <v>-72.239999999999995</v>
      </c>
      <c r="CQ6" s="74" t="s">
        <v>302</v>
      </c>
      <c r="CR6" s="154">
        <f>$BD$238*1000</f>
        <v>72.239999999999995</v>
      </c>
      <c r="CT6" s="38" t="s">
        <v>50</v>
      </c>
      <c r="CV6" s="102"/>
      <c r="CW6" s="102"/>
      <c r="CZ6" s="102" t="s">
        <v>80</v>
      </c>
      <c r="DB6" s="150">
        <f>$BG$38*1000</f>
        <v>-19.599999999999998</v>
      </c>
      <c r="DC6" s="75" t="s">
        <v>491</v>
      </c>
      <c r="DD6" s="149">
        <f>$BG$78*1000</f>
        <v>19.600000000000101</v>
      </c>
      <c r="DF6" s="94" t="s">
        <v>50</v>
      </c>
      <c r="DG6" s="102"/>
      <c r="DH6" s="102"/>
      <c r="DI6" s="102"/>
      <c r="DJ6" s="102"/>
      <c r="DL6" s="81"/>
      <c r="DM6" s="49" t="s">
        <v>109</v>
      </c>
      <c r="DO6" s="464"/>
      <c r="DP6" s="464"/>
      <c r="DW6" s="49" t="s">
        <v>109</v>
      </c>
      <c r="DY6" s="464"/>
      <c r="DZ6" s="464"/>
      <c r="ED6" s="80"/>
      <c r="EF6" s="81"/>
      <c r="EG6" s="49" t="s">
        <v>109</v>
      </c>
      <c r="EI6" s="464"/>
      <c r="EJ6" s="464"/>
      <c r="EK6" s="464"/>
      <c r="EL6" s="464"/>
      <c r="EQ6" s="49" t="s">
        <v>109</v>
      </c>
      <c r="ES6" s="464"/>
      <c r="ET6" s="464"/>
      <c r="EU6" s="464"/>
      <c r="EX6" s="80"/>
      <c r="EZ6" s="81"/>
      <c r="FA6" s="49" t="s">
        <v>109</v>
      </c>
      <c r="FB6" s="102"/>
      <c r="FE6" s="80"/>
      <c r="FF6" s="159" t="s">
        <v>109</v>
      </c>
      <c r="FG6" s="102"/>
      <c r="FJ6" s="80"/>
      <c r="FM6" s="51" t="s">
        <v>136</v>
      </c>
      <c r="FN6" s="39" t="s">
        <v>27</v>
      </c>
      <c r="FO6" s="40" t="s">
        <v>26</v>
      </c>
      <c r="FP6" s="50"/>
      <c r="FQ6" s="51" t="s">
        <v>144</v>
      </c>
      <c r="FR6" s="56" t="s">
        <v>27</v>
      </c>
      <c r="FS6" s="40" t="s">
        <v>303</v>
      </c>
      <c r="FT6" s="50"/>
      <c r="FU6" s="51" t="s">
        <v>136</v>
      </c>
      <c r="FV6" s="39" t="s">
        <v>27</v>
      </c>
      <c r="FW6" s="40" t="s">
        <v>26</v>
      </c>
      <c r="FX6" s="50"/>
      <c r="FY6" s="51" t="s">
        <v>144</v>
      </c>
      <c r="FZ6" s="39" t="s">
        <v>27</v>
      </c>
      <c r="GA6" s="40" t="s">
        <v>303</v>
      </c>
      <c r="GB6" s="88"/>
    </row>
    <row r="7" spans="1:185" ht="21.5" thickBot="1">
      <c r="A7" s="477"/>
      <c r="B7" s="478"/>
      <c r="C7" s="478"/>
      <c r="D7" s="478"/>
      <c r="E7" s="478"/>
      <c r="F7" s="156"/>
      <c r="G7" s="156"/>
      <c r="H7" s="156"/>
      <c r="I7" s="392" t="s">
        <v>76</v>
      </c>
      <c r="J7" s="71" t="s">
        <v>341</v>
      </c>
      <c r="K7" s="91">
        <v>6</v>
      </c>
      <c r="L7" s="72" t="s">
        <v>33</v>
      </c>
      <c r="M7" s="123">
        <f>K7/1000</f>
        <v>6.0000000000000001E-3</v>
      </c>
      <c r="N7" s="38" t="s">
        <v>22</v>
      </c>
      <c r="O7" s="345"/>
      <c r="P7" s="345"/>
      <c r="Q7" t="s">
        <v>207</v>
      </c>
      <c r="R7" s="320"/>
      <c r="S7" s="345"/>
      <c r="T7" s="345"/>
      <c r="U7" s="345"/>
      <c r="V7" s="490" t="s">
        <v>215</v>
      </c>
      <c r="W7" s="485"/>
      <c r="X7" s="485"/>
      <c r="Y7" s="102" t="s">
        <v>223</v>
      </c>
      <c r="Z7" s="50">
        <f>M7+ M10+ (M7/2)</f>
        <v>0.16900000000000001</v>
      </c>
      <c r="AB7" s="344"/>
      <c r="AC7" s="345"/>
      <c r="AD7" s="401" t="s">
        <v>288</v>
      </c>
      <c r="AE7" s="410" t="s">
        <v>424</v>
      </c>
      <c r="AF7" s="345"/>
      <c r="AG7" s="345"/>
      <c r="AH7" s="348"/>
      <c r="AJ7" s="157" t="s">
        <v>76</v>
      </c>
      <c r="AK7" s="142" t="s">
        <v>210</v>
      </c>
      <c r="AL7" s="143">
        <f>K6</f>
        <v>98</v>
      </c>
      <c r="AM7" s="144" t="s">
        <v>33</v>
      </c>
      <c r="AN7" s="123">
        <f>AL7/1000</f>
        <v>9.8000000000000004E-2</v>
      </c>
      <c r="AO7" s="38" t="s">
        <v>22</v>
      </c>
      <c r="AQ7" s="323"/>
      <c r="AS7" s="3"/>
      <c r="AU7" s="325"/>
      <c r="AW7" s="113" t="s">
        <v>219</v>
      </c>
      <c r="AX7" s="102" t="s">
        <v>221</v>
      </c>
      <c r="AY7" s="80">
        <f xml:space="preserve"> (AN6*AN7^3)/12</f>
        <v>4.7059600000000009E-7</v>
      </c>
      <c r="BC7" s="79" t="s">
        <v>156</v>
      </c>
      <c r="BD7" s="104" t="s">
        <v>241</v>
      </c>
      <c r="BE7" s="75"/>
      <c r="BF7" s="79" t="s">
        <v>453</v>
      </c>
      <c r="BG7" s="104" t="s">
        <v>490</v>
      </c>
      <c r="BI7" s="81"/>
      <c r="BJ7" s="102" t="s">
        <v>147</v>
      </c>
      <c r="BK7" s="105" t="s">
        <v>20</v>
      </c>
      <c r="BL7" s="38" t="s">
        <v>46</v>
      </c>
      <c r="BM7" s="38" t="s">
        <v>389</v>
      </c>
      <c r="BO7" s="102" t="s">
        <v>147</v>
      </c>
      <c r="BP7" s="105" t="s">
        <v>20</v>
      </c>
      <c r="BQ7" s="38" t="s">
        <v>527</v>
      </c>
      <c r="BR7" s="38" t="s">
        <v>389</v>
      </c>
      <c r="BT7" s="80"/>
      <c r="BV7" s="81"/>
      <c r="BW7" s="102" t="s">
        <v>448</v>
      </c>
      <c r="BX7" s="106" t="s">
        <v>25</v>
      </c>
      <c r="BY7" s="464" t="s">
        <v>492</v>
      </c>
      <c r="BZ7" s="464"/>
      <c r="CA7" s="464"/>
      <c r="CB7" s="38" t="s">
        <v>389</v>
      </c>
      <c r="CC7" s="106"/>
      <c r="CD7" s="102" t="s">
        <v>233</v>
      </c>
      <c r="CE7" s="106" t="s">
        <v>25</v>
      </c>
      <c r="CF7" s="471" t="s">
        <v>452</v>
      </c>
      <c r="CG7" s="471"/>
      <c r="CH7" s="471"/>
      <c r="CI7" s="38" t="s">
        <v>389</v>
      </c>
      <c r="CJ7" s="106"/>
      <c r="CK7" s="107"/>
      <c r="CL7" s="106"/>
      <c r="CM7" s="108"/>
      <c r="CN7" s="102" t="s">
        <v>80</v>
      </c>
      <c r="CP7" s="153">
        <f>$BD$238*1000</f>
        <v>72.239999999999995</v>
      </c>
      <c r="CQ7" s="151" t="s">
        <v>300</v>
      </c>
      <c r="CR7" s="154">
        <f>$BD$5*1000</f>
        <v>86</v>
      </c>
      <c r="CT7" s="38" t="s">
        <v>50</v>
      </c>
      <c r="CV7" s="102"/>
      <c r="CW7" s="102"/>
      <c r="CZ7" s="102" t="s">
        <v>90</v>
      </c>
      <c r="DB7" s="150">
        <f>$BG$78*1000</f>
        <v>19.600000000000101</v>
      </c>
      <c r="DC7" s="75" t="s">
        <v>503</v>
      </c>
      <c r="DD7" s="149">
        <f>BG108*1000</f>
        <v>49</v>
      </c>
      <c r="DF7" s="94" t="s">
        <v>50</v>
      </c>
      <c r="DG7" s="464"/>
      <c r="DH7" s="464"/>
      <c r="DI7" s="464"/>
      <c r="DJ7" s="464"/>
      <c r="DL7" s="81"/>
      <c r="DM7" s="102" t="s">
        <v>116</v>
      </c>
      <c r="DN7" s="105" t="s">
        <v>112</v>
      </c>
      <c r="DO7" s="476" t="s">
        <v>114</v>
      </c>
      <c r="DP7" s="476"/>
      <c r="DQ7" s="476"/>
      <c r="DR7" s="38" t="s">
        <v>389</v>
      </c>
      <c r="DW7" s="102" t="s">
        <v>116</v>
      </c>
      <c r="DX7" s="105" t="s">
        <v>112</v>
      </c>
      <c r="DY7" s="476" t="s">
        <v>114</v>
      </c>
      <c r="DZ7" s="476"/>
      <c r="EA7" s="476"/>
      <c r="EB7" s="38" t="s">
        <v>389</v>
      </c>
      <c r="ED7" s="80"/>
      <c r="EF7" s="81"/>
      <c r="EG7" s="102" t="s">
        <v>440</v>
      </c>
      <c r="EH7" s="105" t="s">
        <v>329</v>
      </c>
      <c r="EI7" s="464" t="s">
        <v>330</v>
      </c>
      <c r="EJ7" s="464"/>
      <c r="EK7" s="464"/>
      <c r="EL7" s="464"/>
      <c r="EM7" s="464"/>
      <c r="EN7" s="38" t="s">
        <v>389</v>
      </c>
      <c r="EQ7" s="102" t="s">
        <v>440</v>
      </c>
      <c r="ER7" s="105" t="s">
        <v>329</v>
      </c>
      <c r="ES7" s="464" t="s">
        <v>330</v>
      </c>
      <c r="ET7" s="464"/>
      <c r="EU7" s="464"/>
      <c r="EV7" s="464"/>
      <c r="EW7" s="38" t="s">
        <v>45</v>
      </c>
      <c r="EX7" s="80"/>
      <c r="EZ7" s="81"/>
      <c r="FA7" s="102" t="s">
        <v>173</v>
      </c>
      <c r="FB7" s="102" t="s">
        <v>174</v>
      </c>
      <c r="FC7" s="412" t="s">
        <v>433</v>
      </c>
      <c r="FE7" s="80"/>
      <c r="FF7" s="113" t="s">
        <v>173</v>
      </c>
      <c r="FG7" s="102" t="s">
        <v>174</v>
      </c>
      <c r="FH7" s="412" t="s">
        <v>433</v>
      </c>
      <c r="FJ7" s="80"/>
      <c r="FM7" s="51"/>
      <c r="FN7" s="41">
        <v>0</v>
      </c>
      <c r="FO7" s="42">
        <v>-8050</v>
      </c>
      <c r="FP7" s="50"/>
      <c r="FQ7" s="51"/>
      <c r="FR7" s="57">
        <v>0</v>
      </c>
      <c r="FS7" s="42">
        <v>41650</v>
      </c>
      <c r="FT7" s="50"/>
      <c r="FU7" s="51"/>
      <c r="FV7" s="41">
        <v>0</v>
      </c>
      <c r="FW7" s="42">
        <v>-1575</v>
      </c>
      <c r="FX7" s="50"/>
      <c r="FY7" s="51"/>
      <c r="FZ7" s="41">
        <v>0</v>
      </c>
      <c r="GA7" s="42">
        <v>8575</v>
      </c>
      <c r="GB7" s="88"/>
    </row>
    <row r="8" spans="1:185" ht="21.5" thickBot="1">
      <c r="A8" s="477"/>
      <c r="B8" s="478"/>
      <c r="C8" s="478"/>
      <c r="D8" s="478"/>
      <c r="E8" s="478"/>
      <c r="F8" s="156"/>
      <c r="G8" s="156"/>
      <c r="H8" s="156"/>
      <c r="I8" s="344"/>
      <c r="J8" s="345"/>
      <c r="K8" s="345"/>
      <c r="L8" s="345"/>
      <c r="M8" s="345"/>
      <c r="N8" s="345"/>
      <c r="O8" s="345"/>
      <c r="P8" s="345"/>
      <c r="Q8" s="345"/>
      <c r="R8" s="225"/>
      <c r="S8" s="345"/>
      <c r="T8" s="345"/>
      <c r="U8" s="345"/>
      <c r="V8" s="490" t="s">
        <v>217</v>
      </c>
      <c r="W8" s="485"/>
      <c r="X8" s="485"/>
      <c r="Y8" s="102" t="s">
        <v>82</v>
      </c>
      <c r="Z8" s="50">
        <f>M6*M7</f>
        <v>5.8799999999999998E-4</v>
      </c>
      <c r="AB8" s="344"/>
      <c r="AC8" s="345"/>
      <c r="AD8" s="401"/>
      <c r="AE8" s="401"/>
      <c r="AF8" s="401"/>
      <c r="AG8" s="345"/>
      <c r="AH8" s="348"/>
      <c r="AJ8" s="24"/>
      <c r="AQ8" s="323"/>
      <c r="AR8" t="s">
        <v>206</v>
      </c>
      <c r="AU8" s="325"/>
      <c r="AW8" s="136" t="s">
        <v>220</v>
      </c>
      <c r="AX8" s="137" t="s">
        <v>222</v>
      </c>
      <c r="AY8" s="84">
        <f>(AN9*AN10^3)/12</f>
        <v>2.88E-9</v>
      </c>
      <c r="BC8" s="109">
        <v>-0.125</v>
      </c>
      <c r="BD8" s="110">
        <f xml:space="preserve"> BC8 *  (($M$10+$M$7+$M$7) / 0.25 )</f>
        <v>-8.6000000000000007E-2</v>
      </c>
      <c r="BE8" s="111"/>
      <c r="BF8" s="109">
        <v>-0.05</v>
      </c>
      <c r="BG8" s="110">
        <f>($AN$7 /0.1) *BF8</f>
        <v>-4.9000000000000002E-2</v>
      </c>
      <c r="BI8" s="81"/>
      <c r="BJ8" s="49" t="s">
        <v>88</v>
      </c>
      <c r="BK8" s="105"/>
      <c r="BO8" s="49" t="s">
        <v>88</v>
      </c>
      <c r="BP8" s="105"/>
      <c r="BT8" s="80"/>
      <c r="BV8" s="81"/>
      <c r="BW8" s="102" t="s">
        <v>449</v>
      </c>
      <c r="BX8" s="106" t="s">
        <v>25</v>
      </c>
      <c r="BY8" s="476" t="s">
        <v>493</v>
      </c>
      <c r="BZ8" s="476"/>
      <c r="CA8" s="476"/>
      <c r="CB8" s="38" t="s">
        <v>22</v>
      </c>
      <c r="CC8" s="102"/>
      <c r="CD8" s="102" t="s">
        <v>234</v>
      </c>
      <c r="CE8" s="106" t="s">
        <v>25</v>
      </c>
      <c r="CF8" s="471" t="s">
        <v>459</v>
      </c>
      <c r="CG8" s="471"/>
      <c r="CH8" s="471"/>
      <c r="CI8" s="38" t="s">
        <v>22</v>
      </c>
      <c r="CJ8" s="102"/>
      <c r="CK8" s="112"/>
      <c r="CL8" s="102"/>
      <c r="CM8" s="113"/>
      <c r="CN8" s="49" t="s">
        <v>109</v>
      </c>
      <c r="CP8" s="464"/>
      <c r="CQ8" s="464"/>
      <c r="CV8" s="102"/>
      <c r="CW8" s="102"/>
      <c r="CX8" s="105"/>
      <c r="CZ8" s="97" t="s">
        <v>106</v>
      </c>
      <c r="DA8" s="97"/>
      <c r="DB8" s="475"/>
      <c r="DC8" s="475"/>
      <c r="DD8" s="75"/>
      <c r="DG8" s="464"/>
      <c r="DH8" s="464"/>
      <c r="DI8" s="464"/>
      <c r="DJ8" s="464"/>
      <c r="DL8" s="115"/>
      <c r="DM8" s="102" t="s">
        <v>123</v>
      </c>
      <c r="DN8" s="105" t="s">
        <v>113</v>
      </c>
      <c r="DO8" s="476" t="s">
        <v>115</v>
      </c>
      <c r="DP8" s="476"/>
      <c r="DQ8" s="476"/>
      <c r="DR8" s="38" t="s">
        <v>389</v>
      </c>
      <c r="DW8" s="102" t="s">
        <v>123</v>
      </c>
      <c r="DX8" s="105" t="s">
        <v>113</v>
      </c>
      <c r="DY8" s="476" t="s">
        <v>115</v>
      </c>
      <c r="DZ8" s="476"/>
      <c r="EA8" s="476"/>
      <c r="EB8" s="38" t="s">
        <v>389</v>
      </c>
      <c r="ED8" s="80"/>
      <c r="EF8" s="81"/>
      <c r="EG8" s="102" t="s">
        <v>173</v>
      </c>
      <c r="EH8" s="105" t="s">
        <v>174</v>
      </c>
      <c r="EI8" s="464" t="s">
        <v>175</v>
      </c>
      <c r="EJ8" s="464"/>
      <c r="EK8" s="464"/>
      <c r="EL8" s="464"/>
      <c r="EM8" s="464"/>
      <c r="EQ8" s="102" t="s">
        <v>173</v>
      </c>
      <c r="ER8" s="105" t="s">
        <v>174</v>
      </c>
      <c r="ES8" s="464" t="s">
        <v>175</v>
      </c>
      <c r="ET8" s="464"/>
      <c r="EU8" s="464"/>
      <c r="EV8" s="464"/>
      <c r="EX8" s="80"/>
      <c r="EZ8" s="81"/>
      <c r="FA8" s="102" t="s">
        <v>196</v>
      </c>
      <c r="FB8" s="102" t="s">
        <v>427</v>
      </c>
      <c r="FC8" s="38" t="s">
        <v>426</v>
      </c>
      <c r="FE8" s="80"/>
      <c r="FF8" s="113" t="s">
        <v>196</v>
      </c>
      <c r="FG8" s="102" t="s">
        <v>427</v>
      </c>
      <c r="FH8" s="38" t="s">
        <v>426</v>
      </c>
      <c r="FJ8" s="80"/>
      <c r="FM8" s="51"/>
      <c r="FN8" s="41">
        <v>0.1</v>
      </c>
      <c r="FO8" s="42">
        <v>-7970</v>
      </c>
      <c r="FP8" s="50"/>
      <c r="FQ8" s="51"/>
      <c r="FR8" s="41">
        <v>0.1</v>
      </c>
      <c r="FS8" s="42">
        <v>40849</v>
      </c>
      <c r="FT8" s="50"/>
      <c r="FU8" s="51"/>
      <c r="FV8" s="41">
        <v>0.1</v>
      </c>
      <c r="FW8" s="42">
        <v>-1560</v>
      </c>
      <c r="FX8" s="50"/>
      <c r="FY8" s="51"/>
      <c r="FZ8" s="41">
        <v>0.1</v>
      </c>
      <c r="GA8" s="42">
        <v>8418.25</v>
      </c>
      <c r="GB8" s="88"/>
    </row>
    <row r="9" spans="1:185" ht="18" thickBot="1">
      <c r="A9" s="477"/>
      <c r="B9" s="478"/>
      <c r="C9" s="478"/>
      <c r="D9" s="478"/>
      <c r="E9" s="478"/>
      <c r="F9" s="156"/>
      <c r="G9" s="156"/>
      <c r="H9" s="156"/>
      <c r="I9" s="394" t="s">
        <v>73</v>
      </c>
      <c r="J9" s="69" t="s">
        <v>342</v>
      </c>
      <c r="K9" s="90">
        <v>6</v>
      </c>
      <c r="L9" s="70" t="s">
        <v>33</v>
      </c>
      <c r="M9" s="123">
        <f>K9/1000</f>
        <v>6.0000000000000001E-3</v>
      </c>
      <c r="N9" s="38" t="s">
        <v>22</v>
      </c>
      <c r="O9" s="345"/>
      <c r="P9" s="345"/>
      <c r="Q9" s="345"/>
      <c r="R9" s="225"/>
      <c r="S9" s="345" t="s">
        <v>417</v>
      </c>
      <c r="T9" s="351"/>
      <c r="U9" s="345"/>
      <c r="V9" s="490" t="s">
        <v>218</v>
      </c>
      <c r="W9" s="485"/>
      <c r="X9" s="485"/>
      <c r="Y9" s="102" t="s">
        <v>97</v>
      </c>
      <c r="Z9" s="50">
        <f>M9*M10</f>
        <v>9.6000000000000002E-4</v>
      </c>
      <c r="AB9" s="344"/>
      <c r="AC9" s="406"/>
      <c r="AD9" s="407"/>
      <c r="AE9" s="410" t="s">
        <v>424</v>
      </c>
      <c r="AF9" s="401"/>
      <c r="AG9" s="345"/>
      <c r="AH9" s="348"/>
      <c r="AJ9" s="404" t="s">
        <v>73</v>
      </c>
      <c r="AK9" s="139" t="s">
        <v>212</v>
      </c>
      <c r="AL9" s="140">
        <f>K10</f>
        <v>160</v>
      </c>
      <c r="AM9" s="141" t="s">
        <v>33</v>
      </c>
      <c r="AN9" s="123">
        <f>AL9/1000</f>
        <v>0.16</v>
      </c>
      <c r="AO9" s="38" t="s">
        <v>22</v>
      </c>
      <c r="AP9" s="3" t="s">
        <v>202</v>
      </c>
      <c r="AQ9" s="323"/>
      <c r="AR9" s="235" t="s">
        <v>80</v>
      </c>
      <c r="AS9" s="235"/>
      <c r="AT9" s="322" t="s">
        <v>205</v>
      </c>
      <c r="AU9" s="325"/>
      <c r="AV9" t="s">
        <v>202</v>
      </c>
      <c r="AW9" s="3"/>
      <c r="AX9" s="3"/>
      <c r="AY9" s="25"/>
      <c r="BC9" s="109">
        <v>-0.124</v>
      </c>
      <c r="BD9" s="110">
        <f t="shared" ref="BD9:BD72" si="0" xml:space="preserve"> BC9 *  (($M$10+$M$7+$M$7) / 0.25 )</f>
        <v>-8.5312000000000013E-2</v>
      </c>
      <c r="BE9" s="111"/>
      <c r="BF9" s="109">
        <v>-4.9000000000000002E-2</v>
      </c>
      <c r="BG9" s="110">
        <f t="shared" ref="BG9:BG72" si="1">($AN$7 /0.1) *BF9</f>
        <v>-4.802E-2</v>
      </c>
      <c r="BI9" s="81"/>
      <c r="BJ9" s="102" t="s">
        <v>70</v>
      </c>
      <c r="BK9" s="105" t="s">
        <v>21</v>
      </c>
      <c r="BL9" s="116">
        <f>K12</f>
        <v>1.0152992000000001E-5</v>
      </c>
      <c r="BM9" s="38" t="s">
        <v>23</v>
      </c>
      <c r="BO9" s="102" t="s">
        <v>70</v>
      </c>
      <c r="BP9" s="102" t="s">
        <v>21</v>
      </c>
      <c r="BQ9" s="116">
        <f>AL12</f>
        <v>9.4407200000000017E-7</v>
      </c>
      <c r="BR9" s="38" t="s">
        <v>23</v>
      </c>
      <c r="BT9" s="80"/>
      <c r="BV9" s="81"/>
      <c r="BW9" s="102" t="s">
        <v>496</v>
      </c>
      <c r="BX9" s="102" t="s">
        <v>44</v>
      </c>
      <c r="BY9" s="464" t="s">
        <v>495</v>
      </c>
      <c r="BZ9" s="464"/>
      <c r="CB9" s="38" t="s">
        <v>22</v>
      </c>
      <c r="CC9" s="106"/>
      <c r="CD9" s="102" t="s">
        <v>496</v>
      </c>
      <c r="CE9" s="102" t="s">
        <v>497</v>
      </c>
      <c r="CF9" s="471" t="s">
        <v>498</v>
      </c>
      <c r="CG9" s="471"/>
      <c r="CI9" s="38" t="s">
        <v>22</v>
      </c>
      <c r="CJ9" s="102"/>
      <c r="CK9" s="112"/>
      <c r="CL9" s="106"/>
      <c r="CM9" s="108"/>
      <c r="CN9" s="102" t="s">
        <v>228</v>
      </c>
      <c r="CO9" s="105" t="s">
        <v>66</v>
      </c>
      <c r="CP9" s="464" t="s">
        <v>63</v>
      </c>
      <c r="CQ9" s="464"/>
      <c r="CR9" s="464"/>
      <c r="CS9" s="464"/>
      <c r="CT9" s="38" t="s">
        <v>389</v>
      </c>
      <c r="CZ9" s="102" t="s">
        <v>68</v>
      </c>
      <c r="DA9" s="102" t="s">
        <v>66</v>
      </c>
      <c r="DB9" s="463" t="s">
        <v>306</v>
      </c>
      <c r="DC9" s="463"/>
      <c r="DD9" s="463"/>
      <c r="DE9" s="463"/>
      <c r="DF9" s="38" t="s">
        <v>389</v>
      </c>
      <c r="DG9" s="485"/>
      <c r="DH9" s="485"/>
      <c r="DI9" s="485"/>
      <c r="DJ9" s="485"/>
      <c r="DL9" s="81"/>
      <c r="DM9" s="102" t="s">
        <v>110</v>
      </c>
      <c r="DN9" s="102" t="s">
        <v>111</v>
      </c>
      <c r="DO9" s="464" t="s">
        <v>119</v>
      </c>
      <c r="DP9" s="464"/>
      <c r="DQ9" s="464"/>
      <c r="DR9" s="38" t="s">
        <v>389</v>
      </c>
      <c r="DW9" s="102" t="s">
        <v>110</v>
      </c>
      <c r="DX9" s="102" t="s">
        <v>111</v>
      </c>
      <c r="DY9" s="464" t="s">
        <v>119</v>
      </c>
      <c r="DZ9" s="464"/>
      <c r="EA9" s="464"/>
      <c r="EB9" s="38" t="s">
        <v>389</v>
      </c>
      <c r="ED9" s="80"/>
      <c r="EF9" s="81"/>
      <c r="EG9" s="118" t="s">
        <v>88</v>
      </c>
      <c r="EI9" s="464"/>
      <c r="EJ9" s="464"/>
      <c r="EK9" s="464"/>
      <c r="EL9" s="464"/>
      <c r="EM9" s="464"/>
      <c r="EQ9" s="118" t="s">
        <v>88</v>
      </c>
      <c r="ES9" s="464"/>
      <c r="ET9" s="464"/>
      <c r="EU9" s="464"/>
      <c r="EX9" s="80"/>
      <c r="EZ9" s="81"/>
      <c r="FA9" s="118" t="s">
        <v>88</v>
      </c>
      <c r="FB9" s="102"/>
      <c r="FE9" s="80"/>
      <c r="FF9" s="164" t="s">
        <v>88</v>
      </c>
      <c r="FG9" s="102"/>
      <c r="FJ9" s="80"/>
      <c r="FM9" s="51"/>
      <c r="FN9" s="41">
        <v>0.2</v>
      </c>
      <c r="FO9" s="42">
        <v>-7890</v>
      </c>
      <c r="FP9" s="50"/>
      <c r="FQ9" s="51"/>
      <c r="FR9" s="41">
        <v>0.2</v>
      </c>
      <c r="FS9" s="42">
        <v>40056</v>
      </c>
      <c r="FT9" s="50"/>
      <c r="FU9" s="51"/>
      <c r="FV9" s="41">
        <v>0.2</v>
      </c>
      <c r="FW9" s="42">
        <v>-1545</v>
      </c>
      <c r="FX9" s="50"/>
      <c r="FY9" s="51"/>
      <c r="FZ9" s="41">
        <v>0.2</v>
      </c>
      <c r="GA9" s="42">
        <v>8263</v>
      </c>
      <c r="GB9" s="88"/>
    </row>
    <row r="10" spans="1:185" ht="21.5" thickBot="1">
      <c r="A10" s="477"/>
      <c r="B10" s="478"/>
      <c r="C10" s="478"/>
      <c r="D10" s="478"/>
      <c r="E10" s="478"/>
      <c r="F10" s="156"/>
      <c r="G10" s="156"/>
      <c r="H10" s="156"/>
      <c r="I10" s="394" t="s">
        <v>209</v>
      </c>
      <c r="J10" s="71" t="s">
        <v>343</v>
      </c>
      <c r="K10" s="91">
        <v>160</v>
      </c>
      <c r="L10" s="72" t="s">
        <v>33</v>
      </c>
      <c r="M10" s="123">
        <f>K10/1000</f>
        <v>0.16</v>
      </c>
      <c r="N10" s="38" t="s">
        <v>22</v>
      </c>
      <c r="O10" s="345"/>
      <c r="P10" s="345"/>
      <c r="Q10" s="345"/>
      <c r="R10" s="321"/>
      <c r="S10" s="345"/>
      <c r="T10" s="345"/>
      <c r="U10" s="345"/>
      <c r="V10" s="490" t="s">
        <v>219</v>
      </c>
      <c r="W10" s="485"/>
      <c r="X10" s="485"/>
      <c r="Y10" s="102" t="s">
        <v>221</v>
      </c>
      <c r="Z10" s="50">
        <f xml:space="preserve"> (M6*M7^3)/12</f>
        <v>1.7640000000000001E-9</v>
      </c>
      <c r="AB10" s="344"/>
      <c r="AC10" s="481" t="s">
        <v>288</v>
      </c>
      <c r="AD10" s="402"/>
      <c r="AE10" s="409"/>
      <c r="AF10" s="401"/>
      <c r="AG10" s="345"/>
      <c r="AH10" s="348"/>
      <c r="AJ10" s="404" t="s">
        <v>209</v>
      </c>
      <c r="AK10" s="142" t="s">
        <v>211</v>
      </c>
      <c r="AL10" s="143">
        <f>K9</f>
        <v>6</v>
      </c>
      <c r="AM10" s="144" t="s">
        <v>33</v>
      </c>
      <c r="AN10" s="123">
        <f>AL10/1000</f>
        <v>6.0000000000000001E-3</v>
      </c>
      <c r="AO10" s="38" t="s">
        <v>22</v>
      </c>
      <c r="AQ10" s="323"/>
      <c r="AS10" t="s">
        <v>204</v>
      </c>
      <c r="AU10" s="325"/>
      <c r="AY10" s="25"/>
      <c r="BC10" s="109">
        <v>-0.123</v>
      </c>
      <c r="BD10" s="110">
        <f t="shared" si="0"/>
        <v>-8.4624000000000005E-2</v>
      </c>
      <c r="BE10" s="111"/>
      <c r="BF10" s="109">
        <v>-4.8000000000000001E-2</v>
      </c>
      <c r="BG10" s="110">
        <f t="shared" si="1"/>
        <v>-4.7039999999999998E-2</v>
      </c>
      <c r="BI10" s="81"/>
      <c r="BJ10" s="102" t="s">
        <v>69</v>
      </c>
      <c r="BK10" s="105" t="s">
        <v>35</v>
      </c>
      <c r="BL10" s="38">
        <f>Z6</f>
        <v>8.6000000000000007E-2</v>
      </c>
      <c r="BM10" s="38" t="s">
        <v>22</v>
      </c>
      <c r="BO10" s="102" t="s">
        <v>148</v>
      </c>
      <c r="BP10" s="102" t="s">
        <v>528</v>
      </c>
      <c r="BQ10" s="38">
        <f>AY6</f>
        <v>4.9000000000000002E-2</v>
      </c>
      <c r="BR10" s="38" t="s">
        <v>22</v>
      </c>
      <c r="BT10" s="80"/>
      <c r="BV10" s="81"/>
      <c r="BW10" s="49" t="s">
        <v>88</v>
      </c>
      <c r="CC10" s="102"/>
      <c r="CD10" s="49" t="s">
        <v>88</v>
      </c>
      <c r="CF10" s="464"/>
      <c r="CG10" s="464"/>
      <c r="CI10" s="106"/>
      <c r="CJ10" s="106"/>
      <c r="CK10" s="107"/>
      <c r="CL10" s="102"/>
      <c r="CM10" s="113"/>
      <c r="CN10" s="102" t="s">
        <v>229</v>
      </c>
      <c r="CO10" s="105" t="s">
        <v>66</v>
      </c>
      <c r="CP10" s="464" t="s">
        <v>62</v>
      </c>
      <c r="CQ10" s="464"/>
      <c r="CR10" s="464"/>
      <c r="CT10" s="38" t="s">
        <v>389</v>
      </c>
      <c r="CZ10" s="102" t="s">
        <v>511</v>
      </c>
      <c r="DA10" s="102" t="s">
        <v>81</v>
      </c>
      <c r="DB10" s="464" t="s">
        <v>510</v>
      </c>
      <c r="DC10" s="464"/>
      <c r="DD10" s="464"/>
      <c r="DE10" s="464"/>
      <c r="DF10" s="38" t="s">
        <v>47</v>
      </c>
      <c r="DG10" s="485"/>
      <c r="DH10" s="485"/>
      <c r="DI10" s="485"/>
      <c r="DJ10" s="485"/>
      <c r="DL10" s="81"/>
      <c r="DM10" s="102" t="s">
        <v>161</v>
      </c>
      <c r="DN10" s="102" t="s">
        <v>117</v>
      </c>
      <c r="DO10" s="464" t="s">
        <v>129</v>
      </c>
      <c r="DP10" s="464"/>
      <c r="DQ10" s="464"/>
      <c r="DR10" s="38" t="s">
        <v>389</v>
      </c>
      <c r="DW10" s="102" t="s">
        <v>161</v>
      </c>
      <c r="DX10" s="102" t="s">
        <v>117</v>
      </c>
      <c r="DY10" s="464" t="s">
        <v>129</v>
      </c>
      <c r="DZ10" s="464"/>
      <c r="EA10" s="464"/>
      <c r="EB10" s="38" t="s">
        <v>389</v>
      </c>
      <c r="ED10" s="80"/>
      <c r="EF10" s="81"/>
      <c r="EG10" s="102" t="s">
        <v>170</v>
      </c>
      <c r="EH10" s="105" t="s">
        <v>171</v>
      </c>
      <c r="EI10" s="473">
        <v>450</v>
      </c>
      <c r="EJ10" s="473"/>
      <c r="EK10" s="473"/>
      <c r="EL10" s="473"/>
      <c r="EM10" s="473"/>
      <c r="EN10" s="38" t="s">
        <v>386</v>
      </c>
      <c r="EQ10" s="102" t="s">
        <v>170</v>
      </c>
      <c r="ER10" s="105" t="s">
        <v>171</v>
      </c>
      <c r="ES10" s="473">
        <v>450</v>
      </c>
      <c r="ET10" s="473"/>
      <c r="EU10" s="473"/>
      <c r="EV10" s="473"/>
      <c r="EW10" s="38" t="s">
        <v>386</v>
      </c>
      <c r="EX10" s="80"/>
      <c r="EZ10" s="81"/>
      <c r="FA10" s="102" t="s">
        <v>188</v>
      </c>
      <c r="FB10" s="105" t="s">
        <v>198</v>
      </c>
      <c r="FC10" s="38">
        <v>350</v>
      </c>
      <c r="FD10" s="38" t="s">
        <v>48</v>
      </c>
      <c r="FE10" s="80"/>
      <c r="FF10" s="113" t="s">
        <v>188</v>
      </c>
      <c r="FG10" s="105" t="s">
        <v>198</v>
      </c>
      <c r="FH10" s="38">
        <v>350</v>
      </c>
      <c r="FI10" s="38" t="s">
        <v>48</v>
      </c>
      <c r="FJ10" s="80"/>
      <c r="FM10" s="51"/>
      <c r="FN10" s="41">
        <v>0.3</v>
      </c>
      <c r="FO10" s="42">
        <v>-7810</v>
      </c>
      <c r="FP10" s="50"/>
      <c r="FQ10" s="51"/>
      <c r="FR10" s="41">
        <v>0.3</v>
      </c>
      <c r="FS10" s="42">
        <v>39271</v>
      </c>
      <c r="FT10" s="50"/>
      <c r="FU10" s="51"/>
      <c r="FV10" s="41">
        <v>0.3</v>
      </c>
      <c r="FW10" s="42">
        <v>-1530</v>
      </c>
      <c r="FX10" s="50"/>
      <c r="FY10" s="51"/>
      <c r="FZ10" s="41">
        <v>0.3</v>
      </c>
      <c r="GA10" s="42">
        <v>8109.25</v>
      </c>
      <c r="GB10" s="88"/>
    </row>
    <row r="11" spans="1:185" ht="18" thickBot="1">
      <c r="F11" s="156"/>
      <c r="G11" s="156"/>
      <c r="H11" s="156"/>
      <c r="I11" s="344"/>
      <c r="J11" s="345"/>
      <c r="K11" s="345"/>
      <c r="L11" s="345"/>
      <c r="M11" s="345"/>
      <c r="N11" s="345"/>
      <c r="O11" s="345"/>
      <c r="P11" s="345"/>
      <c r="Q11" s="345"/>
      <c r="R11" s="321" t="s">
        <v>416</v>
      </c>
      <c r="S11" s="345"/>
      <c r="T11" s="345"/>
      <c r="U11" s="345"/>
      <c r="V11" s="490" t="s">
        <v>220</v>
      </c>
      <c r="W11" s="485"/>
      <c r="X11" s="485"/>
      <c r="Y11" s="102" t="s">
        <v>222</v>
      </c>
      <c r="Z11" s="50">
        <f>(M9*M10^3)/12</f>
        <v>2.0480000000000001E-6</v>
      </c>
      <c r="AB11" s="344"/>
      <c r="AC11" s="482"/>
      <c r="AD11" s="402"/>
      <c r="AE11" s="411" t="s">
        <v>424</v>
      </c>
      <c r="AF11" s="401"/>
      <c r="AG11" s="345"/>
      <c r="AH11" s="348"/>
      <c r="AJ11" s="24"/>
      <c r="AQ11" s="323"/>
      <c r="AS11" s="2"/>
      <c r="AU11" s="325"/>
      <c r="AY11" s="25"/>
      <c r="BC11" s="109">
        <v>-0.122</v>
      </c>
      <c r="BD11" s="110">
        <f t="shared" si="0"/>
        <v>-8.3936000000000011E-2</v>
      </c>
      <c r="BE11" s="111"/>
      <c r="BF11" s="109">
        <v>-4.7E-2</v>
      </c>
      <c r="BG11" s="110">
        <f t="shared" si="1"/>
        <v>-4.6059999999999997E-2</v>
      </c>
      <c r="BI11" s="81"/>
      <c r="BJ11" s="102" t="s">
        <v>140</v>
      </c>
      <c r="BK11" s="105" t="s">
        <v>12</v>
      </c>
      <c r="BL11" s="120" t="s">
        <v>282</v>
      </c>
      <c r="BM11" s="38" t="s">
        <v>304</v>
      </c>
      <c r="BO11" s="102" t="s">
        <v>140</v>
      </c>
      <c r="BP11" s="102" t="s">
        <v>12</v>
      </c>
      <c r="BQ11" s="120" t="s">
        <v>282</v>
      </c>
      <c r="BR11" s="38" t="s">
        <v>304</v>
      </c>
      <c r="BT11" s="80"/>
      <c r="BV11" s="81"/>
      <c r="BW11" s="102" t="s">
        <v>232</v>
      </c>
      <c r="BX11" s="106" t="s">
        <v>40</v>
      </c>
      <c r="BY11" s="465">
        <f>$FS$7</f>
        <v>41650</v>
      </c>
      <c r="BZ11" s="465"/>
      <c r="CA11" s="465"/>
      <c r="CB11" s="38" t="s">
        <v>304</v>
      </c>
      <c r="CC11" s="102"/>
      <c r="CD11" s="102" t="s">
        <v>232</v>
      </c>
      <c r="CE11" s="106" t="s">
        <v>40</v>
      </c>
      <c r="CF11" s="465">
        <f>GA7</f>
        <v>8575</v>
      </c>
      <c r="CG11" s="465"/>
      <c r="CH11" s="465"/>
      <c r="CI11" s="38" t="s">
        <v>304</v>
      </c>
      <c r="CJ11" s="102"/>
      <c r="CK11" s="112"/>
      <c r="CL11" s="102"/>
      <c r="CM11" s="113"/>
      <c r="CN11" s="117" t="s">
        <v>77</v>
      </c>
      <c r="CO11" s="105" t="s">
        <v>56</v>
      </c>
      <c r="CP11" s="464" t="s">
        <v>504</v>
      </c>
      <c r="CQ11" s="464"/>
      <c r="CR11" s="464"/>
      <c r="CS11" s="464"/>
      <c r="CT11" s="38" t="s">
        <v>47</v>
      </c>
      <c r="CV11" s="102"/>
      <c r="CW11" s="102"/>
      <c r="CX11" s="102"/>
      <c r="CZ11" s="102" t="s">
        <v>78</v>
      </c>
      <c r="DA11" s="102" t="s">
        <v>51</v>
      </c>
      <c r="DB11" s="464" t="s">
        <v>509</v>
      </c>
      <c r="DC11" s="464"/>
      <c r="DD11" s="464"/>
      <c r="DE11" s="464"/>
      <c r="DF11" s="38" t="s">
        <v>47</v>
      </c>
      <c r="DG11" s="485"/>
      <c r="DH11" s="485"/>
      <c r="DI11" s="485"/>
      <c r="DJ11" s="485"/>
      <c r="DL11" s="81"/>
      <c r="DM11" s="118" t="s">
        <v>88</v>
      </c>
      <c r="DO11" s="464"/>
      <c r="DP11" s="464"/>
      <c r="DQ11" s="464"/>
      <c r="DW11" s="118" t="s">
        <v>88</v>
      </c>
      <c r="DY11" s="464"/>
      <c r="DZ11" s="464"/>
      <c r="EA11" s="464"/>
      <c r="ED11" s="80"/>
      <c r="EF11" s="81"/>
      <c r="EG11" s="102" t="s">
        <v>116</v>
      </c>
      <c r="EH11" s="103" t="s">
        <v>167</v>
      </c>
      <c r="EI11" s="474" t="s">
        <v>239</v>
      </c>
      <c r="EJ11" s="474"/>
      <c r="EK11" s="474"/>
      <c r="EL11" s="474"/>
      <c r="EM11" s="474"/>
      <c r="EN11" s="38" t="s">
        <v>387</v>
      </c>
      <c r="EQ11" s="102" t="s">
        <v>116</v>
      </c>
      <c r="ER11" s="103" t="s">
        <v>167</v>
      </c>
      <c r="ES11" s="474" t="s">
        <v>239</v>
      </c>
      <c r="ET11" s="474"/>
      <c r="EU11" s="474"/>
      <c r="EV11" s="474"/>
      <c r="EW11" s="38" t="s">
        <v>387</v>
      </c>
      <c r="EX11" s="80"/>
      <c r="EZ11" s="81"/>
      <c r="FA11" s="102" t="s">
        <v>183</v>
      </c>
      <c r="FB11" s="102" t="s">
        <v>21</v>
      </c>
      <c r="FC11" s="116">
        <f>K12</f>
        <v>1.0152992000000001E-5</v>
      </c>
      <c r="FD11" s="38" t="s">
        <v>23</v>
      </c>
      <c r="FE11" s="80"/>
      <c r="FF11" s="113" t="s">
        <v>183</v>
      </c>
      <c r="FG11" s="102" t="s">
        <v>21</v>
      </c>
      <c r="FH11" s="116">
        <f>AL12</f>
        <v>9.4407200000000017E-7</v>
      </c>
      <c r="FI11" s="38" t="s">
        <v>23</v>
      </c>
      <c r="FJ11" s="80"/>
      <c r="FM11" s="51"/>
      <c r="FN11" s="41">
        <v>0.4</v>
      </c>
      <c r="FO11" s="42">
        <v>-7730</v>
      </c>
      <c r="FP11" s="50"/>
      <c r="FQ11" s="51"/>
      <c r="FR11" s="41">
        <v>0.4</v>
      </c>
      <c r="FS11" s="42">
        <v>38494</v>
      </c>
      <c r="FT11" s="50"/>
      <c r="FU11" s="51"/>
      <c r="FV11" s="41">
        <v>0.4</v>
      </c>
      <c r="FW11" s="42">
        <v>-1515</v>
      </c>
      <c r="FX11" s="50"/>
      <c r="FY11" s="51"/>
      <c r="FZ11" s="41">
        <v>0.4</v>
      </c>
      <c r="GA11" s="42">
        <v>7957</v>
      </c>
      <c r="GB11" s="88"/>
    </row>
    <row r="12" spans="1:185" ht="17.5">
      <c r="A12" s="479" t="s">
        <v>312</v>
      </c>
      <c r="B12" s="480"/>
      <c r="C12" s="480"/>
      <c r="D12" s="480"/>
      <c r="E12" s="480"/>
      <c r="F12" s="156"/>
      <c r="G12" s="156"/>
      <c r="H12" s="156"/>
      <c r="I12" s="352" t="s">
        <v>70</v>
      </c>
      <c r="J12" s="138" t="s">
        <v>21</v>
      </c>
      <c r="K12" s="497">
        <f>(2*(Z10+Z8*Z12^2)) + Z11</f>
        <v>1.0152992000000001E-5</v>
      </c>
      <c r="L12" s="497"/>
      <c r="M12" s="497"/>
      <c r="N12" s="177" t="s">
        <v>314</v>
      </c>
      <c r="O12" s="345"/>
      <c r="P12" s="345"/>
      <c r="Q12" s="36" t="s">
        <v>206</v>
      </c>
      <c r="R12" s="34"/>
      <c r="S12" s="34"/>
      <c r="T12" s="345"/>
      <c r="U12" s="345"/>
      <c r="V12" s="491" t="s">
        <v>224</v>
      </c>
      <c r="W12" s="492"/>
      <c r="X12" s="492"/>
      <c r="Y12" s="137" t="s">
        <v>216</v>
      </c>
      <c r="Z12" s="395">
        <f>Z7-Z6</f>
        <v>8.3000000000000004E-2</v>
      </c>
      <c r="AB12" s="344"/>
      <c r="AC12" s="408"/>
      <c r="AD12" s="409"/>
      <c r="AE12" s="409"/>
      <c r="AF12" s="401"/>
      <c r="AG12" s="345"/>
      <c r="AH12" s="348"/>
      <c r="AJ12" s="26" t="s">
        <v>70</v>
      </c>
      <c r="AK12" s="138" t="s">
        <v>21</v>
      </c>
      <c r="AL12" s="497">
        <f>(2*(AY7)) + AY8</f>
        <v>9.4407200000000017E-7</v>
      </c>
      <c r="AM12" s="497"/>
      <c r="AN12" s="497"/>
      <c r="AO12" s="177" t="s">
        <v>314</v>
      </c>
      <c r="AQ12" s="323"/>
      <c r="AU12" s="325"/>
      <c r="AW12" s="3"/>
      <c r="AX12" s="3"/>
      <c r="AY12" s="25"/>
      <c r="BC12" s="109">
        <v>-0.121</v>
      </c>
      <c r="BD12" s="110">
        <f t="shared" si="0"/>
        <v>-8.3248000000000003E-2</v>
      </c>
      <c r="BE12" s="111"/>
      <c r="BF12" s="109">
        <v>-4.5999999999999999E-2</v>
      </c>
      <c r="BG12" s="110">
        <f t="shared" si="1"/>
        <v>-4.5079999999999995E-2</v>
      </c>
      <c r="BI12" s="81"/>
      <c r="BJ12" s="49" t="s">
        <v>151</v>
      </c>
      <c r="BK12" s="114"/>
      <c r="BO12" s="49" t="s">
        <v>151</v>
      </c>
      <c r="BT12" s="80"/>
      <c r="BV12" s="81"/>
      <c r="BW12" s="102" t="s">
        <v>213</v>
      </c>
      <c r="BX12" s="102" t="s">
        <v>21</v>
      </c>
      <c r="BY12" s="468">
        <f>$K$12</f>
        <v>1.0152992000000001E-5</v>
      </c>
      <c r="BZ12" s="468"/>
      <c r="CA12" s="468"/>
      <c r="CB12" s="38" t="s">
        <v>23</v>
      </c>
      <c r="CD12" s="102" t="s">
        <v>213</v>
      </c>
      <c r="CE12" s="102" t="s">
        <v>21</v>
      </c>
      <c r="CF12" s="468">
        <f>AL12</f>
        <v>9.4407200000000017E-7</v>
      </c>
      <c r="CG12" s="468"/>
      <c r="CH12" s="468"/>
      <c r="CI12" s="38" t="s">
        <v>23</v>
      </c>
      <c r="CJ12" s="102"/>
      <c r="CK12" s="112"/>
      <c r="CM12" s="81"/>
      <c r="CN12" s="102" t="s">
        <v>78</v>
      </c>
      <c r="CO12" s="102" t="s">
        <v>51</v>
      </c>
      <c r="CP12" s="38" t="s">
        <v>505</v>
      </c>
      <c r="CT12" s="38" t="s">
        <v>47</v>
      </c>
      <c r="CV12" s="102"/>
      <c r="CW12" s="102"/>
      <c r="CX12" s="102"/>
      <c r="CZ12" s="102" t="s">
        <v>513</v>
      </c>
      <c r="DA12" s="102" t="s">
        <v>517</v>
      </c>
      <c r="DB12" s="464" t="s">
        <v>516</v>
      </c>
      <c r="DC12" s="464"/>
      <c r="DD12" s="464"/>
      <c r="DE12" s="464"/>
      <c r="DF12" s="38" t="s">
        <v>22</v>
      </c>
      <c r="DG12" s="485"/>
      <c r="DH12" s="485"/>
      <c r="DI12" s="485"/>
      <c r="DJ12" s="485"/>
      <c r="DL12" s="81"/>
      <c r="DM12" s="102" t="s">
        <v>121</v>
      </c>
      <c r="DN12" s="102" t="s">
        <v>118</v>
      </c>
      <c r="DO12" s="465">
        <v>0</v>
      </c>
      <c r="DP12" s="465"/>
      <c r="DQ12" s="465"/>
      <c r="DR12" s="38" t="s">
        <v>387</v>
      </c>
      <c r="DW12" s="102" t="s">
        <v>121</v>
      </c>
      <c r="DX12" s="102" t="s">
        <v>120</v>
      </c>
      <c r="DY12" s="465">
        <v>0</v>
      </c>
      <c r="DZ12" s="465"/>
      <c r="EA12" s="465"/>
      <c r="EB12" s="38" t="s">
        <v>387</v>
      </c>
      <c r="ED12" s="80"/>
      <c r="EF12" s="81"/>
      <c r="EG12" s="102" t="s">
        <v>123</v>
      </c>
      <c r="EH12" s="103" t="s">
        <v>168</v>
      </c>
      <c r="EI12" s="474" t="s">
        <v>239</v>
      </c>
      <c r="EJ12" s="474"/>
      <c r="EK12" s="474"/>
      <c r="EL12" s="474"/>
      <c r="EM12" s="474"/>
      <c r="EN12" s="38" t="s">
        <v>387</v>
      </c>
      <c r="EQ12" s="102" t="s">
        <v>123</v>
      </c>
      <c r="ER12" s="103" t="s">
        <v>168</v>
      </c>
      <c r="ES12" s="474" t="s">
        <v>239</v>
      </c>
      <c r="ET12" s="474"/>
      <c r="EU12" s="474"/>
      <c r="EV12" s="474"/>
      <c r="EW12" s="38" t="s">
        <v>387</v>
      </c>
      <c r="EX12" s="80"/>
      <c r="EZ12" s="81"/>
      <c r="FA12" s="102" t="s">
        <v>185</v>
      </c>
      <c r="FB12" s="102" t="s">
        <v>186</v>
      </c>
      <c r="FC12" s="38">
        <f>AF6</f>
        <v>8.9999999999999993E-3</v>
      </c>
      <c r="FD12" s="38" t="s">
        <v>22</v>
      </c>
      <c r="FE12" s="80"/>
      <c r="FF12" s="113" t="s">
        <v>185</v>
      </c>
      <c r="FG12" s="102" t="s">
        <v>186</v>
      </c>
      <c r="FH12" s="38">
        <f>AF6</f>
        <v>8.9999999999999993E-3</v>
      </c>
      <c r="FI12" s="38" t="s">
        <v>22</v>
      </c>
      <c r="FJ12" s="80"/>
      <c r="FM12" s="51"/>
      <c r="FN12" s="41">
        <v>0.5</v>
      </c>
      <c r="FO12" s="42">
        <v>-7650</v>
      </c>
      <c r="FP12" s="50"/>
      <c r="FQ12" s="51"/>
      <c r="FR12" s="41">
        <v>0.5</v>
      </c>
      <c r="FS12" s="42">
        <v>37725</v>
      </c>
      <c r="FT12" s="50"/>
      <c r="FU12" s="51"/>
      <c r="FV12" s="41">
        <v>0.5</v>
      </c>
      <c r="FW12" s="42">
        <v>-1500</v>
      </c>
      <c r="FX12" s="50"/>
      <c r="FY12" s="51"/>
      <c r="FZ12" s="41">
        <v>0.5</v>
      </c>
      <c r="GA12" s="42">
        <v>7806.25</v>
      </c>
      <c r="GB12" s="88"/>
    </row>
    <row r="13" spans="1:185" ht="17.5">
      <c r="A13" s="479"/>
      <c r="B13" s="480"/>
      <c r="C13" s="480"/>
      <c r="D13" s="480"/>
      <c r="E13" s="480"/>
      <c r="F13" s="156"/>
      <c r="G13" s="156"/>
      <c r="H13" s="156"/>
      <c r="I13" s="344"/>
      <c r="K13" s="345"/>
      <c r="L13" s="345"/>
      <c r="M13" s="345"/>
      <c r="N13" s="345"/>
      <c r="O13" s="345"/>
      <c r="P13" s="345"/>
      <c r="Q13" s="345"/>
      <c r="R13" s="347"/>
      <c r="S13" s="347"/>
      <c r="T13" s="345"/>
      <c r="U13" s="345"/>
      <c r="V13" s="345"/>
      <c r="W13" s="345"/>
      <c r="X13" s="345"/>
      <c r="Y13" s="345"/>
      <c r="Z13" s="348"/>
      <c r="AB13" s="352"/>
      <c r="AC13" s="345"/>
      <c r="AD13" s="345"/>
      <c r="AE13" s="410" t="s">
        <v>424</v>
      </c>
      <c r="AF13" s="401"/>
      <c r="AG13" s="345"/>
      <c r="AH13" s="348"/>
      <c r="AJ13" s="24"/>
      <c r="AS13" s="2"/>
      <c r="AT13" s="2"/>
      <c r="AY13" s="25"/>
      <c r="BC13" s="109">
        <v>-0.12</v>
      </c>
      <c r="BD13" s="110">
        <f t="shared" si="0"/>
        <v>-8.2560000000000008E-2</v>
      </c>
      <c r="BE13" s="111"/>
      <c r="BF13" s="109">
        <v>-4.4999999999999998E-2</v>
      </c>
      <c r="BG13" s="110">
        <f t="shared" si="1"/>
        <v>-4.41E-2</v>
      </c>
      <c r="BI13" s="81"/>
      <c r="BJ13" s="102" t="s">
        <v>150</v>
      </c>
      <c r="BK13" s="75" t="s">
        <v>27</v>
      </c>
      <c r="BL13" s="122" t="s">
        <v>380</v>
      </c>
      <c r="BO13" s="102" t="s">
        <v>145</v>
      </c>
      <c r="BP13" s="75" t="s">
        <v>27</v>
      </c>
      <c r="BQ13" s="122" t="s">
        <v>380</v>
      </c>
      <c r="BR13" s="114"/>
      <c r="BT13" s="80"/>
      <c r="BV13" s="81"/>
      <c r="BW13" s="118" t="s">
        <v>95</v>
      </c>
      <c r="CD13" s="118" t="s">
        <v>95</v>
      </c>
      <c r="CK13" s="80"/>
      <c r="CM13" s="81"/>
      <c r="CN13" s="102" t="s">
        <v>295</v>
      </c>
      <c r="CO13" s="105" t="s">
        <v>59</v>
      </c>
      <c r="CP13" s="464" t="s">
        <v>60</v>
      </c>
      <c r="CQ13" s="464"/>
      <c r="CR13" s="464"/>
      <c r="CS13" s="464"/>
      <c r="CT13" s="38" t="s">
        <v>47</v>
      </c>
      <c r="CV13" s="102"/>
      <c r="CW13" s="102"/>
      <c r="CX13" s="102"/>
      <c r="CZ13" s="102" t="s">
        <v>514</v>
      </c>
      <c r="DA13" s="102" t="s">
        <v>512</v>
      </c>
      <c r="DB13" s="464" t="s">
        <v>486</v>
      </c>
      <c r="DC13" s="464"/>
      <c r="DD13" s="464"/>
      <c r="DE13" s="464"/>
      <c r="DF13" s="38" t="s">
        <v>22</v>
      </c>
      <c r="DG13" s="102"/>
      <c r="DH13" s="102"/>
      <c r="DI13" s="102"/>
      <c r="DJ13" s="102"/>
      <c r="DL13" s="81"/>
      <c r="DM13" s="102" t="s">
        <v>122</v>
      </c>
      <c r="DN13" s="102" t="s">
        <v>120</v>
      </c>
      <c r="DO13" s="474" t="s">
        <v>237</v>
      </c>
      <c r="DP13" s="474"/>
      <c r="DQ13" s="474"/>
      <c r="DR13" s="38" t="s">
        <v>387</v>
      </c>
      <c r="DW13" s="102" t="s">
        <v>122</v>
      </c>
      <c r="DX13" s="102" t="s">
        <v>118</v>
      </c>
      <c r="DY13" s="474" t="s">
        <v>237</v>
      </c>
      <c r="DZ13" s="474"/>
      <c r="EA13" s="474"/>
      <c r="EB13" s="38" t="s">
        <v>387</v>
      </c>
      <c r="ED13" s="80"/>
      <c r="EF13" s="81"/>
      <c r="EG13" s="118" t="s">
        <v>95</v>
      </c>
      <c r="EQ13" s="118" t="s">
        <v>95</v>
      </c>
      <c r="EX13" s="80"/>
      <c r="EZ13" s="81"/>
      <c r="FA13" s="102" t="s">
        <v>436</v>
      </c>
      <c r="FB13" s="102" t="s">
        <v>425</v>
      </c>
      <c r="FC13" s="123">
        <f>M10</f>
        <v>0.16</v>
      </c>
      <c r="FD13" s="38" t="s">
        <v>22</v>
      </c>
      <c r="FE13" s="80"/>
      <c r="FF13" s="113" t="s">
        <v>439</v>
      </c>
      <c r="FG13" s="102" t="s">
        <v>57</v>
      </c>
      <c r="FH13" s="123">
        <f>AN9</f>
        <v>0.16</v>
      </c>
      <c r="FI13" s="38" t="s">
        <v>22</v>
      </c>
      <c r="FJ13" s="80"/>
      <c r="FM13" s="51"/>
      <c r="FN13" s="41">
        <v>0.6</v>
      </c>
      <c r="FO13" s="42">
        <v>-7570</v>
      </c>
      <c r="FP13" s="50"/>
      <c r="FQ13" s="51"/>
      <c r="FR13" s="41">
        <v>0.6</v>
      </c>
      <c r="FS13" s="42">
        <v>36964</v>
      </c>
      <c r="FT13" s="50"/>
      <c r="FU13" s="51"/>
      <c r="FV13" s="41">
        <v>0.6</v>
      </c>
      <c r="FW13" s="42">
        <v>-1485</v>
      </c>
      <c r="FX13" s="50"/>
      <c r="FY13" s="51"/>
      <c r="FZ13" s="41">
        <v>0.6</v>
      </c>
      <c r="GA13" s="42">
        <v>7657</v>
      </c>
      <c r="GB13" s="88"/>
    </row>
    <row r="14" spans="1:185" ht="18" thickBot="1">
      <c r="C14" s="13"/>
      <c r="D14" s="13"/>
      <c r="E14" s="13"/>
      <c r="F14" s="13"/>
      <c r="G14" s="13"/>
      <c r="H14" s="13"/>
      <c r="I14" s="396" t="s">
        <v>410</v>
      </c>
      <c r="J14" s="504">
        <f>250 - ((M10+M7*2 ) *1000)</f>
        <v>78</v>
      </c>
      <c r="K14" s="504"/>
      <c r="L14" s="397" t="s">
        <v>33</v>
      </c>
      <c r="M14" s="498" t="s">
        <v>289</v>
      </c>
      <c r="N14" s="499"/>
      <c r="O14" s="398">
        <f>(M6-M9)*1000</f>
        <v>92</v>
      </c>
      <c r="P14" s="397" t="s">
        <v>33</v>
      </c>
      <c r="Q14" s="399"/>
      <c r="R14" s="355"/>
      <c r="S14" s="355"/>
      <c r="T14" s="355"/>
      <c r="U14" s="355"/>
      <c r="V14" s="355"/>
      <c r="W14" s="355"/>
      <c r="X14" s="355"/>
      <c r="Y14" s="355"/>
      <c r="Z14" s="365"/>
      <c r="AB14" s="403"/>
      <c r="AC14" s="355"/>
      <c r="AD14" s="355"/>
      <c r="AE14" s="355"/>
      <c r="AF14" s="405"/>
      <c r="AG14" s="355"/>
      <c r="AH14" s="365"/>
      <c r="AJ14" s="32"/>
      <c r="AK14" s="33"/>
      <c r="AL14" s="33"/>
      <c r="AM14" s="33"/>
      <c r="AN14" s="33"/>
      <c r="AO14" s="33"/>
      <c r="AP14" s="33"/>
      <c r="AQ14" s="33"/>
      <c r="AR14" s="33"/>
      <c r="AS14" s="33"/>
      <c r="AT14" s="33"/>
      <c r="AU14" s="33"/>
      <c r="AV14" s="33"/>
      <c r="AW14" s="33"/>
      <c r="AX14" s="33"/>
      <c r="AY14" s="27"/>
      <c r="BC14" s="109">
        <v>-0.11899999999999999</v>
      </c>
      <c r="BD14" s="110">
        <f t="shared" si="0"/>
        <v>-8.1872E-2</v>
      </c>
      <c r="BE14" s="111"/>
      <c r="BF14" s="109">
        <v>-4.3999999999999997E-2</v>
      </c>
      <c r="BG14" s="110">
        <f t="shared" si="1"/>
        <v>-4.3119999999999999E-2</v>
      </c>
      <c r="BI14" s="81"/>
      <c r="BK14" s="124">
        <v>0</v>
      </c>
      <c r="BL14" s="312">
        <f t="shared" ref="BL14:BL45" si="2" xml:space="preserve"> ((FS7*$BL$10) / $BL$9) / 1000000</f>
        <v>352.79255612532734</v>
      </c>
      <c r="BP14" s="124">
        <v>0</v>
      </c>
      <c r="BQ14" s="312">
        <f t="shared" ref="BQ14:BQ45" si="3">((GA7*$BQ$10)/$BQ$9) / 1000000</f>
        <v>445.0666898287418</v>
      </c>
      <c r="BR14" s="119"/>
      <c r="BT14" s="80"/>
      <c r="BV14" s="81"/>
      <c r="BW14" s="102"/>
      <c r="BX14" s="102" t="s">
        <v>156</v>
      </c>
      <c r="BY14" s="75" t="s">
        <v>84</v>
      </c>
      <c r="BZ14" s="472" t="s">
        <v>388</v>
      </c>
      <c r="CA14" s="472"/>
      <c r="CB14" s="472"/>
      <c r="CD14" s="102"/>
      <c r="CE14" s="102" t="s">
        <v>453</v>
      </c>
      <c r="CF14" s="75" t="s">
        <v>499</v>
      </c>
      <c r="CG14" s="472" t="s">
        <v>388</v>
      </c>
      <c r="CH14" s="472"/>
      <c r="CI14" s="472"/>
      <c r="CJ14" s="472"/>
      <c r="CK14" s="80"/>
      <c r="CM14" s="81"/>
      <c r="CN14" s="102" t="s">
        <v>501</v>
      </c>
      <c r="CO14" s="102" t="s">
        <v>425</v>
      </c>
      <c r="CP14" s="38" t="s">
        <v>500</v>
      </c>
      <c r="CT14" s="38" t="s">
        <v>22</v>
      </c>
      <c r="CV14" s="102"/>
      <c r="CW14" s="102"/>
      <c r="CX14" s="105"/>
      <c r="CZ14" s="102" t="s">
        <v>98</v>
      </c>
      <c r="DA14" s="102" t="s">
        <v>99</v>
      </c>
      <c r="DB14" s="464" t="s">
        <v>60</v>
      </c>
      <c r="DC14" s="464"/>
      <c r="DD14" s="464"/>
      <c r="DE14" s="464"/>
      <c r="DF14" s="38" t="s">
        <v>47</v>
      </c>
      <c r="DG14" s="485"/>
      <c r="DH14" s="485"/>
      <c r="DI14" s="485"/>
      <c r="DJ14" s="485"/>
      <c r="DL14" s="81"/>
      <c r="DM14" s="102" t="s">
        <v>125</v>
      </c>
      <c r="DN14" s="105" t="s">
        <v>124</v>
      </c>
      <c r="DO14" s="474" t="s">
        <v>238</v>
      </c>
      <c r="DP14" s="474"/>
      <c r="DQ14" s="474"/>
      <c r="DR14" s="38" t="s">
        <v>387</v>
      </c>
      <c r="DW14" s="102" t="s">
        <v>125</v>
      </c>
      <c r="DX14" s="105" t="s">
        <v>124</v>
      </c>
      <c r="DY14" s="474" t="s">
        <v>238</v>
      </c>
      <c r="DZ14" s="474"/>
      <c r="EA14" s="474"/>
      <c r="EB14" s="38" t="s">
        <v>387</v>
      </c>
      <c r="ED14" s="80"/>
      <c r="EF14" s="81"/>
      <c r="EG14" s="102" t="s">
        <v>131</v>
      </c>
      <c r="EH14" s="75" t="s">
        <v>156</v>
      </c>
      <c r="EI14" s="475" t="s">
        <v>442</v>
      </c>
      <c r="EJ14" s="475"/>
      <c r="EK14" s="475"/>
      <c r="EL14" s="126" t="s">
        <v>176</v>
      </c>
      <c r="EQ14" s="102" t="s">
        <v>131</v>
      </c>
      <c r="ER14" s="75" t="s">
        <v>453</v>
      </c>
      <c r="ES14" s="475" t="s">
        <v>442</v>
      </c>
      <c r="ET14" s="475"/>
      <c r="EU14" s="475"/>
      <c r="EV14" s="126" t="s">
        <v>176</v>
      </c>
      <c r="EX14" s="80"/>
      <c r="EZ14" s="81"/>
      <c r="FA14" s="102" t="s">
        <v>437</v>
      </c>
      <c r="FB14" s="102" t="s">
        <v>54</v>
      </c>
      <c r="FC14" s="123">
        <f>M6</f>
        <v>9.8000000000000004E-2</v>
      </c>
      <c r="FD14" s="38" t="s">
        <v>22</v>
      </c>
      <c r="FE14" s="80"/>
      <c r="FF14" s="113" t="s">
        <v>435</v>
      </c>
      <c r="FG14" s="102" t="s">
        <v>53</v>
      </c>
      <c r="FH14" s="123">
        <f>AN7</f>
        <v>9.8000000000000004E-2</v>
      </c>
      <c r="FI14" s="38" t="s">
        <v>22</v>
      </c>
      <c r="FJ14" s="80"/>
      <c r="FM14" s="51"/>
      <c r="FN14" s="41">
        <v>0.7</v>
      </c>
      <c r="FO14" s="42">
        <v>-7490</v>
      </c>
      <c r="FP14" s="50"/>
      <c r="FQ14" s="51"/>
      <c r="FR14" s="41">
        <v>0.7</v>
      </c>
      <c r="FS14" s="42">
        <v>36211</v>
      </c>
      <c r="FT14" s="50"/>
      <c r="FU14" s="51"/>
      <c r="FV14" s="41">
        <v>0.7</v>
      </c>
      <c r="FW14" s="42">
        <v>-1470</v>
      </c>
      <c r="FX14" s="50"/>
      <c r="FY14" s="51"/>
      <c r="FZ14" s="41">
        <v>0.7</v>
      </c>
      <c r="GA14" s="42">
        <v>7509.25</v>
      </c>
      <c r="GB14" s="88"/>
    </row>
    <row r="15" spans="1:185" ht="17.5">
      <c r="A15" s="479" t="s">
        <v>307</v>
      </c>
      <c r="B15" s="480"/>
      <c r="C15" s="480"/>
      <c r="D15" s="480"/>
      <c r="E15" s="480"/>
      <c r="F15" s="13"/>
      <c r="G15" s="13"/>
      <c r="H15" s="13"/>
      <c r="BC15" s="109">
        <v>-0.11799999999999999</v>
      </c>
      <c r="BD15" s="110">
        <f t="shared" si="0"/>
        <v>-8.1184000000000006E-2</v>
      </c>
      <c r="BE15" s="111"/>
      <c r="BF15" s="109">
        <v>-4.2999999999999997E-2</v>
      </c>
      <c r="BG15" s="110">
        <f t="shared" si="1"/>
        <v>-4.2139999999999997E-2</v>
      </c>
      <c r="BI15" s="81"/>
      <c r="BK15" s="124">
        <v>0.1</v>
      </c>
      <c r="BL15" s="312">
        <f t="shared" si="2"/>
        <v>346.00775810716681</v>
      </c>
      <c r="BP15" s="124">
        <v>0.1</v>
      </c>
      <c r="BQ15" s="312">
        <f t="shared" si="3"/>
        <v>436.9309226414934</v>
      </c>
      <c r="BR15" s="119"/>
      <c r="BT15" s="80"/>
      <c r="BV15" s="81"/>
      <c r="BW15" s="102" t="s">
        <v>444</v>
      </c>
      <c r="BX15" s="123">
        <f t="shared" ref="BX15:BX78" si="4">BD8</f>
        <v>-8.6000000000000007E-2</v>
      </c>
      <c r="BY15" s="123">
        <f>ABS(BX15)</f>
        <v>8.6000000000000007E-2</v>
      </c>
      <c r="BZ15" s="496">
        <f t="shared" ref="BZ15:BZ46" si="5">(($BY$11*BY15)/$BY$12)/1000000</f>
        <v>352.79255612532734</v>
      </c>
      <c r="CA15" s="496"/>
      <c r="CB15" s="496"/>
      <c r="CD15" s="102" t="s">
        <v>444</v>
      </c>
      <c r="CE15" s="123">
        <f t="shared" ref="CE15:CE46" si="6">BG8</f>
        <v>-4.9000000000000002E-2</v>
      </c>
      <c r="CF15" s="123">
        <f>ABS(CE15)</f>
        <v>4.9000000000000002E-2</v>
      </c>
      <c r="CG15" s="514">
        <f t="shared" ref="CG15:CG46" si="7">(($CF$11*CF15)/$CF$12) / 1000000</f>
        <v>445.0666898287418</v>
      </c>
      <c r="CH15" s="514"/>
      <c r="CI15" s="514"/>
      <c r="CJ15" s="425"/>
      <c r="CK15" s="80"/>
      <c r="CM15" s="81"/>
      <c r="CN15" s="118" t="s">
        <v>88</v>
      </c>
      <c r="CO15" s="105"/>
      <c r="CP15" s="464"/>
      <c r="CQ15" s="464"/>
      <c r="CR15" s="464"/>
      <c r="CZ15" s="102" t="s">
        <v>508</v>
      </c>
      <c r="DA15" s="102" t="s">
        <v>82</v>
      </c>
      <c r="DB15" s="464" t="s">
        <v>507</v>
      </c>
      <c r="DC15" s="464"/>
      <c r="DD15" s="464"/>
      <c r="DE15" s="464"/>
      <c r="DF15" s="38" t="s">
        <v>83</v>
      </c>
      <c r="DG15" s="485"/>
      <c r="DH15" s="485"/>
      <c r="DI15" s="485"/>
      <c r="DJ15" s="485"/>
      <c r="DL15" s="81"/>
      <c r="DM15" s="49" t="s">
        <v>95</v>
      </c>
      <c r="DW15" s="49" t="s">
        <v>95</v>
      </c>
      <c r="ED15" s="80"/>
      <c r="EF15" s="81"/>
      <c r="EH15" s="123">
        <f t="shared" ref="EH15:EH78" si="8">BD8</f>
        <v>-8.6000000000000007E-2</v>
      </c>
      <c r="EI15" s="470">
        <f>DS17 ^2 - (DS17 * DT17) + DT17^2</f>
        <v>124462.58765744224</v>
      </c>
      <c r="EJ15" s="470"/>
      <c r="EK15" s="470"/>
      <c r="EL15" s="128">
        <f>$EI$10/SQRT(EI15)</f>
        <v>1.2755371171724506</v>
      </c>
      <c r="ER15" s="123">
        <f t="shared" ref="ER15:ER46" si="9">BG8</f>
        <v>-4.9000000000000002E-2</v>
      </c>
      <c r="ES15" s="470">
        <f>EB17^2 - EB17*EC17 + EC17^2</f>
        <v>198084.35839511346</v>
      </c>
      <c r="ET15" s="470"/>
      <c r="EU15" s="470"/>
      <c r="EV15" s="128">
        <f t="shared" ref="EV15:EV46" si="10">$ES$10/SQRT(ES15)</f>
        <v>1.0110844291069199</v>
      </c>
      <c r="EX15" s="80"/>
      <c r="EZ15" s="81"/>
      <c r="FA15" s="102" t="s">
        <v>438</v>
      </c>
      <c r="FB15" s="102" t="s">
        <v>53</v>
      </c>
      <c r="FC15" s="123">
        <f>M7</f>
        <v>6.0000000000000001E-3</v>
      </c>
      <c r="FD15" s="38" t="s">
        <v>22</v>
      </c>
      <c r="FE15" s="80"/>
      <c r="FF15" s="113" t="s">
        <v>434</v>
      </c>
      <c r="FG15" s="102" t="s">
        <v>54</v>
      </c>
      <c r="FH15" s="123">
        <f>AN6</f>
        <v>6.0000000000000001E-3</v>
      </c>
      <c r="FI15" s="38" t="s">
        <v>22</v>
      </c>
      <c r="FJ15" s="80"/>
      <c r="FM15" s="51"/>
      <c r="FN15" s="41">
        <v>0.8</v>
      </c>
      <c r="FO15" s="42">
        <v>-7410</v>
      </c>
      <c r="FP15" s="50"/>
      <c r="FQ15" s="51"/>
      <c r="FR15" s="41">
        <v>0.8</v>
      </c>
      <c r="FS15" s="42">
        <v>35466</v>
      </c>
      <c r="FT15" s="50"/>
      <c r="FU15" s="51"/>
      <c r="FV15" s="41">
        <v>0.8</v>
      </c>
      <c r="FW15" s="42">
        <v>-1455</v>
      </c>
      <c r="FX15" s="50"/>
      <c r="FY15" s="51"/>
      <c r="FZ15" s="41">
        <v>0.8</v>
      </c>
      <c r="GA15" s="42">
        <v>7363</v>
      </c>
      <c r="GB15" s="88"/>
    </row>
    <row r="16" spans="1:185" ht="21">
      <c r="A16" s="479"/>
      <c r="B16" s="480"/>
      <c r="C16" s="480"/>
      <c r="D16" s="480"/>
      <c r="E16" s="480"/>
      <c r="F16" s="13"/>
      <c r="G16" s="13"/>
      <c r="H16" s="13"/>
      <c r="J16" s="507" t="s">
        <v>299</v>
      </c>
      <c r="K16" s="507"/>
      <c r="L16" s="507"/>
      <c r="R16" s="1" t="s">
        <v>409</v>
      </c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BC16" s="109">
        <v>-0.11700000000000001</v>
      </c>
      <c r="BD16" s="110">
        <f t="shared" si="0"/>
        <v>-8.0496000000000012E-2</v>
      </c>
      <c r="BE16" s="111"/>
      <c r="BF16" s="109">
        <v>-4.2000000000000003E-2</v>
      </c>
      <c r="BG16" s="110">
        <f t="shared" si="1"/>
        <v>-4.1160000000000002E-2</v>
      </c>
      <c r="BI16" s="81"/>
      <c r="BK16" s="124">
        <v>0.2</v>
      </c>
      <c r="BL16" s="312">
        <f t="shared" si="2"/>
        <v>339.29072336509273</v>
      </c>
      <c r="BP16" s="124">
        <v>0.2</v>
      </c>
      <c r="BQ16" s="312">
        <f t="shared" si="3"/>
        <v>428.87300968570185</v>
      </c>
      <c r="BR16" s="119"/>
      <c r="BT16" s="80"/>
      <c r="BV16" s="81"/>
      <c r="BX16" s="123">
        <f t="shared" si="4"/>
        <v>-8.5312000000000013E-2</v>
      </c>
      <c r="BY16" s="123">
        <f t="shared" ref="BY16:BY79" si="11">ABS(BX16)</f>
        <v>8.5312000000000013E-2</v>
      </c>
      <c r="BZ16" s="496">
        <f t="shared" si="5"/>
        <v>349.97021567632481</v>
      </c>
      <c r="CA16" s="496"/>
      <c r="CB16" s="496"/>
      <c r="CE16" s="123">
        <f t="shared" si="6"/>
        <v>-4.802E-2</v>
      </c>
      <c r="CF16" s="123">
        <f t="shared" ref="CF16:CF79" si="12">ABS(CE16)</f>
        <v>4.802E-2</v>
      </c>
      <c r="CG16" s="514">
        <f t="shared" si="7"/>
        <v>436.16535603216698</v>
      </c>
      <c r="CH16" s="514"/>
      <c r="CI16" s="514"/>
      <c r="CJ16" s="425"/>
      <c r="CK16" s="80"/>
      <c r="CM16" s="81"/>
      <c r="CN16" s="117" t="s">
        <v>71</v>
      </c>
      <c r="CO16" s="105" t="s">
        <v>42</v>
      </c>
      <c r="CP16" s="465">
        <f>FO7</f>
        <v>-8050</v>
      </c>
      <c r="CQ16" s="465"/>
      <c r="CR16" s="465"/>
      <c r="CS16" s="465"/>
      <c r="CT16" s="38" t="s">
        <v>48</v>
      </c>
      <c r="CZ16" s="102" t="s">
        <v>96</v>
      </c>
      <c r="DA16" s="102" t="s">
        <v>97</v>
      </c>
      <c r="DB16" s="464" t="s">
        <v>518</v>
      </c>
      <c r="DC16" s="464"/>
      <c r="DD16" s="464"/>
      <c r="DE16" s="464"/>
      <c r="DF16" s="38" t="s">
        <v>83</v>
      </c>
      <c r="DG16" s="102"/>
      <c r="DH16" s="102"/>
      <c r="DI16" s="102"/>
      <c r="DJ16" s="102"/>
      <c r="DL16" s="81"/>
      <c r="DM16" s="102"/>
      <c r="DN16" s="114" t="s">
        <v>128</v>
      </c>
      <c r="DO16" s="475" t="s">
        <v>384</v>
      </c>
      <c r="DP16" s="475"/>
      <c r="DQ16" s="475" t="s">
        <v>385</v>
      </c>
      <c r="DR16" s="475"/>
      <c r="DS16" s="122" t="s">
        <v>382</v>
      </c>
      <c r="DT16" s="122" t="s">
        <v>383</v>
      </c>
      <c r="DW16" s="102" t="s">
        <v>131</v>
      </c>
      <c r="DX16" s="114" t="s">
        <v>522</v>
      </c>
      <c r="DY16" s="475" t="s">
        <v>384</v>
      </c>
      <c r="DZ16" s="475"/>
      <c r="EA16" s="75" t="s">
        <v>385</v>
      </c>
      <c r="EB16" s="122" t="s">
        <v>382</v>
      </c>
      <c r="EC16" s="122" t="s">
        <v>383</v>
      </c>
      <c r="ED16" s="80"/>
      <c r="EF16" s="81"/>
      <c r="EH16" s="123">
        <f t="shared" si="8"/>
        <v>-8.5312000000000013E-2</v>
      </c>
      <c r="EI16" s="470">
        <f t="shared" ref="EI16:EI78" si="13">DS18 ^2 - (DS18 * DT18) + DT18^2</f>
        <v>122479.15882264916</v>
      </c>
      <c r="EJ16" s="470"/>
      <c r="EK16" s="470"/>
      <c r="EL16" s="128">
        <f t="shared" ref="EL16:EL78" si="14">$EI$10/SQRT(EI16)</f>
        <v>1.2858236702818544</v>
      </c>
      <c r="ER16" s="123">
        <f t="shared" si="9"/>
        <v>-4.802E-2</v>
      </c>
      <c r="ES16" s="470">
        <f t="shared" ref="ES16:ES79" si="15">EB18^2 - EB18*EC18 + EC18^2</f>
        <v>190240.23667331599</v>
      </c>
      <c r="ET16" s="470"/>
      <c r="EU16" s="470"/>
      <c r="EV16" s="128">
        <f t="shared" si="10"/>
        <v>1.0317187540410953</v>
      </c>
      <c r="EX16" s="80"/>
      <c r="EZ16" s="81"/>
      <c r="FA16" s="102" t="s">
        <v>194</v>
      </c>
      <c r="FB16" s="102" t="s">
        <v>191</v>
      </c>
      <c r="FC16" s="38">
        <f>(FC15/2) + (FC13/2)</f>
        <v>8.3000000000000004E-2</v>
      </c>
      <c r="FD16" s="38" t="s">
        <v>22</v>
      </c>
      <c r="FE16" s="80"/>
      <c r="FF16" s="113" t="s">
        <v>194</v>
      </c>
      <c r="FG16" s="102" t="s">
        <v>191</v>
      </c>
      <c r="FH16" s="38">
        <v>0</v>
      </c>
      <c r="FI16" s="38" t="s">
        <v>22</v>
      </c>
      <c r="FJ16" s="80"/>
      <c r="FM16" s="51"/>
      <c r="FN16" s="41">
        <v>0.9</v>
      </c>
      <c r="FO16" s="42">
        <v>-7330</v>
      </c>
      <c r="FP16" s="50"/>
      <c r="FQ16" s="51"/>
      <c r="FR16" s="41">
        <v>0.9</v>
      </c>
      <c r="FS16" s="42">
        <v>34729</v>
      </c>
      <c r="FT16" s="50"/>
      <c r="FU16" s="51"/>
      <c r="FV16" s="41">
        <v>0.9</v>
      </c>
      <c r="FW16" s="42">
        <v>-1440</v>
      </c>
      <c r="FX16" s="50"/>
      <c r="FY16" s="51"/>
      <c r="FZ16" s="41">
        <v>0.9</v>
      </c>
      <c r="GA16" s="42">
        <v>7218.25</v>
      </c>
      <c r="GB16" s="88"/>
    </row>
    <row r="17" spans="1:184" ht="17.5">
      <c r="A17" s="479"/>
      <c r="B17" s="480"/>
      <c r="C17" s="480"/>
      <c r="D17" s="480"/>
      <c r="E17" s="480"/>
      <c r="F17" s="13"/>
      <c r="G17" s="13"/>
      <c r="H17" s="13"/>
      <c r="J17" s="502" t="s">
        <v>411</v>
      </c>
      <c r="K17" s="500"/>
      <c r="L17" s="500"/>
      <c r="M17" s="505" t="s">
        <v>287</v>
      </c>
      <c r="N17" s="506"/>
      <c r="O17" s="502" t="s">
        <v>261</v>
      </c>
      <c r="P17" s="503"/>
      <c r="R17" s="502" t="s">
        <v>285</v>
      </c>
      <c r="S17" s="503"/>
      <c r="T17" s="500" t="s">
        <v>286</v>
      </c>
      <c r="U17" s="500"/>
      <c r="V17" s="146" t="s">
        <v>294</v>
      </c>
      <c r="W17" s="147" t="s">
        <v>254</v>
      </c>
      <c r="X17" s="65"/>
      <c r="Y17" s="65"/>
      <c r="Z17" s="65"/>
      <c r="AA17" s="65"/>
      <c r="AB17" s="65"/>
      <c r="AC17" s="65"/>
      <c r="AD17" s="65"/>
      <c r="AE17" s="65"/>
      <c r="AF17" s="65"/>
      <c r="AG17" s="65"/>
      <c r="AH17" s="65"/>
      <c r="BC17" s="109">
        <v>-0.11600000000000001</v>
      </c>
      <c r="BD17" s="110">
        <f t="shared" si="0"/>
        <v>-7.9808000000000004E-2</v>
      </c>
      <c r="BE17" s="111"/>
      <c r="BF17" s="109">
        <v>-4.1000000000000002E-2</v>
      </c>
      <c r="BG17" s="110">
        <f t="shared" si="1"/>
        <v>-4.018E-2</v>
      </c>
      <c r="BI17" s="81"/>
      <c r="BK17" s="124">
        <v>0.3</v>
      </c>
      <c r="BL17" s="312">
        <f t="shared" si="2"/>
        <v>332.64145189910528</v>
      </c>
      <c r="BP17" s="124">
        <v>0.3</v>
      </c>
      <c r="BQ17" s="312">
        <f t="shared" si="3"/>
        <v>420.89295096136732</v>
      </c>
      <c r="BR17" s="119"/>
      <c r="BT17" s="80"/>
      <c r="BV17" s="81"/>
      <c r="BX17" s="123">
        <f t="shared" si="4"/>
        <v>-8.4624000000000005E-2</v>
      </c>
      <c r="BY17" s="123">
        <f t="shared" si="11"/>
        <v>8.4624000000000005E-2</v>
      </c>
      <c r="BZ17" s="496">
        <f t="shared" si="5"/>
        <v>347.14787522732217</v>
      </c>
      <c r="CA17" s="496"/>
      <c r="CB17" s="496"/>
      <c r="CE17" s="123">
        <f t="shared" si="6"/>
        <v>-4.7039999999999998E-2</v>
      </c>
      <c r="CF17" s="123">
        <f t="shared" si="12"/>
        <v>4.7039999999999998E-2</v>
      </c>
      <c r="CG17" s="514">
        <f t="shared" si="7"/>
        <v>427.26402223559211</v>
      </c>
      <c r="CH17" s="514"/>
      <c r="CI17" s="514"/>
      <c r="CJ17" s="425"/>
      <c r="CK17" s="80"/>
      <c r="CM17" s="81"/>
      <c r="CN17" s="102" t="s">
        <v>70</v>
      </c>
      <c r="CO17" s="102" t="s">
        <v>21</v>
      </c>
      <c r="CP17" s="468">
        <f>K12</f>
        <v>1.0152992000000001E-5</v>
      </c>
      <c r="CQ17" s="468"/>
      <c r="CR17" s="468"/>
      <c r="CS17" s="468"/>
      <c r="CT17" s="38" t="s">
        <v>23</v>
      </c>
      <c r="CZ17" s="102"/>
      <c r="DA17" s="102" t="s">
        <v>53</v>
      </c>
      <c r="DB17" s="38" t="s">
        <v>519</v>
      </c>
      <c r="DG17" s="102"/>
      <c r="DH17" s="102"/>
      <c r="DI17" s="102"/>
      <c r="DJ17" s="102"/>
      <c r="DL17" s="81"/>
      <c r="DN17" s="123">
        <f t="shared" ref="DN17:DN80" si="16">BD8</f>
        <v>-8.6000000000000007E-2</v>
      </c>
      <c r="DO17" s="470">
        <f t="shared" ref="DO17:DO80" si="17">(BZ15+$DO$12)/2</f>
        <v>176.39627806266367</v>
      </c>
      <c r="DP17" s="470"/>
      <c r="DQ17" s="470">
        <f t="shared" ref="DQ17:DQ80" si="18" xml:space="preserve"> SQRT(( (BZ15 - $DO$12) /2)^2 + CV27^2)</f>
        <v>176.39627806266367</v>
      </c>
      <c r="DR17" s="470"/>
      <c r="DS17" s="125">
        <f t="shared" ref="DS17:DS80" si="19">DO17+DQ17</f>
        <v>352.79255612532734</v>
      </c>
      <c r="DT17" s="125">
        <f t="shared" ref="DT17:DT80" si="20">DO17-DQ17</f>
        <v>0</v>
      </c>
      <c r="DX17" s="123">
        <f t="shared" ref="DX17:DX48" si="21">BG8</f>
        <v>-4.9000000000000002E-2</v>
      </c>
      <c r="DY17" s="470">
        <f t="shared" ref="DY17:DY48" si="22">($DY$12+CG15)/2</f>
        <v>222.5333449143709</v>
      </c>
      <c r="DZ17" s="470"/>
      <c r="EA17" s="101">
        <f t="shared" ref="EA17:EA48" si="23">SQRT( ( ($DY$12-CG15)/2)^2 +DJ29^2)</f>
        <v>222.5333449143709</v>
      </c>
      <c r="EB17" s="125">
        <f t="shared" ref="EB17:EB48" si="24">DY17+EA17</f>
        <v>445.0666898287418</v>
      </c>
      <c r="EC17" s="125">
        <f t="shared" ref="EC17:EC48" si="25">DY17-EA17</f>
        <v>0</v>
      </c>
      <c r="ED17" s="80"/>
      <c r="EF17" s="81"/>
      <c r="EH17" s="123">
        <f t="shared" si="8"/>
        <v>-8.4624000000000005E-2</v>
      </c>
      <c r="EI17" s="470">
        <f t="shared" si="13"/>
        <v>120511.67469108774</v>
      </c>
      <c r="EJ17" s="470"/>
      <c r="EK17" s="470"/>
      <c r="EL17" s="128">
        <f t="shared" si="14"/>
        <v>1.2962774106513781</v>
      </c>
      <c r="ER17" s="123">
        <f t="shared" si="9"/>
        <v>-4.7039999999999998E-2</v>
      </c>
      <c r="ES17" s="470">
        <f t="shared" si="15"/>
        <v>182554.6186623332</v>
      </c>
      <c r="ET17" s="470"/>
      <c r="EU17" s="470"/>
      <c r="EV17" s="128">
        <f t="shared" si="10"/>
        <v>1.0532127336219532</v>
      </c>
      <c r="EX17" s="80"/>
      <c r="EZ17" s="81"/>
      <c r="FA17" s="102" t="s">
        <v>182</v>
      </c>
      <c r="FB17" s="102" t="s">
        <v>187</v>
      </c>
      <c r="FC17" s="38">
        <f>FC14*FC15*FC16</f>
        <v>4.8804000000000002E-5</v>
      </c>
      <c r="FD17" s="38" t="s">
        <v>47</v>
      </c>
      <c r="FE17" s="80"/>
      <c r="FF17" s="113" t="s">
        <v>182</v>
      </c>
      <c r="FG17" s="102" t="s">
        <v>187</v>
      </c>
      <c r="FH17" s="38">
        <f>FH14*FH15*FH16</f>
        <v>0</v>
      </c>
      <c r="FI17" s="38" t="s">
        <v>47</v>
      </c>
      <c r="FJ17" s="80"/>
      <c r="FM17" s="51"/>
      <c r="FN17" s="41">
        <v>1</v>
      </c>
      <c r="FO17" s="42">
        <v>-7250</v>
      </c>
      <c r="FP17" s="50"/>
      <c r="FQ17" s="51"/>
      <c r="FR17" s="41">
        <v>1</v>
      </c>
      <c r="FS17" s="42">
        <v>34000</v>
      </c>
      <c r="FT17" s="50"/>
      <c r="FU17" s="51"/>
      <c r="FV17" s="41">
        <v>1</v>
      </c>
      <c r="FW17" s="42">
        <v>-1425</v>
      </c>
      <c r="FX17" s="50"/>
      <c r="FY17" s="51"/>
      <c r="FZ17" s="41">
        <v>1</v>
      </c>
      <c r="GA17" s="42">
        <v>7075</v>
      </c>
      <c r="GB17" s="88"/>
    </row>
    <row r="18" spans="1:184" ht="16.5">
      <c r="A18" s="479"/>
      <c r="B18" s="480"/>
      <c r="C18" s="480"/>
      <c r="D18" s="480"/>
      <c r="E18" s="480"/>
      <c r="F18" s="13"/>
      <c r="G18" s="13"/>
      <c r="H18" s="13"/>
      <c r="I18" s="3"/>
      <c r="J18" s="512">
        <v>12400</v>
      </c>
      <c r="K18" s="501"/>
      <c r="L18" s="513"/>
      <c r="M18" s="510">
        <f>2*($K$6 * $K$7) + ($K$9*$K$10)</f>
        <v>2136</v>
      </c>
      <c r="N18" s="511"/>
      <c r="O18" s="508">
        <f>ABS(M18-J18)/J18</f>
        <v>0.82774193548387098</v>
      </c>
      <c r="P18" s="509"/>
      <c r="R18" s="512">
        <f>MIN(EL15:EL265)</f>
        <v>1.2755371171724506</v>
      </c>
      <c r="S18" s="501"/>
      <c r="T18" s="501">
        <f>MIN(EV15:EV115)</f>
        <v>1.0110844291069199</v>
      </c>
      <c r="U18" s="501"/>
      <c r="V18" s="145">
        <f>MIN(FD21:FD160)</f>
        <v>1.0050051334194117</v>
      </c>
      <c r="W18" s="148">
        <f>MIN(R18:U18:V18)</f>
        <v>1.0050051334194117</v>
      </c>
      <c r="BC18" s="109">
        <v>-0.115</v>
      </c>
      <c r="BD18" s="110">
        <f t="shared" si="0"/>
        <v>-7.912000000000001E-2</v>
      </c>
      <c r="BE18" s="111"/>
      <c r="BF18" s="109">
        <v>-0.04</v>
      </c>
      <c r="BG18" s="110">
        <f t="shared" si="1"/>
        <v>-3.9199999999999999E-2</v>
      </c>
      <c r="BI18" s="81"/>
      <c r="BK18" s="124">
        <v>0.4</v>
      </c>
      <c r="BL18" s="312">
        <f t="shared" si="2"/>
        <v>326.05994370920416</v>
      </c>
      <c r="BP18" s="124">
        <v>0.4</v>
      </c>
      <c r="BQ18" s="312">
        <f t="shared" si="3"/>
        <v>412.99074646848965</v>
      </c>
      <c r="BR18" s="119"/>
      <c r="BT18" s="80"/>
      <c r="BV18" s="81"/>
      <c r="BX18" s="123">
        <f t="shared" si="4"/>
        <v>-8.3936000000000011E-2</v>
      </c>
      <c r="BY18" s="123">
        <f t="shared" si="11"/>
        <v>8.3936000000000011E-2</v>
      </c>
      <c r="BZ18" s="496">
        <f t="shared" si="5"/>
        <v>344.32553477831954</v>
      </c>
      <c r="CA18" s="496"/>
      <c r="CB18" s="496"/>
      <c r="CE18" s="123">
        <f t="shared" si="6"/>
        <v>-4.6059999999999997E-2</v>
      </c>
      <c r="CF18" s="123">
        <f t="shared" si="12"/>
        <v>4.6059999999999997E-2</v>
      </c>
      <c r="CG18" s="514">
        <f t="shared" si="7"/>
        <v>418.36268843901729</v>
      </c>
      <c r="CH18" s="514"/>
      <c r="CI18" s="514"/>
      <c r="CJ18" s="425"/>
      <c r="CK18" s="80"/>
      <c r="CM18" s="81"/>
      <c r="CN18" s="102" t="s">
        <v>472</v>
      </c>
      <c r="CO18" s="102" t="s">
        <v>494</v>
      </c>
      <c r="CP18" s="464">
        <f>Z6</f>
        <v>8.6000000000000007E-2</v>
      </c>
      <c r="CQ18" s="464"/>
      <c r="CR18" s="464"/>
      <c r="CS18" s="464"/>
      <c r="CT18" s="38" t="s">
        <v>22</v>
      </c>
      <c r="CZ18" s="102"/>
      <c r="DA18" s="102" t="s">
        <v>425</v>
      </c>
      <c r="DB18" s="38" t="s">
        <v>521</v>
      </c>
      <c r="DF18" s="38" t="s">
        <v>22</v>
      </c>
      <c r="DG18" s="102"/>
      <c r="DH18" s="102"/>
      <c r="DI18" s="102"/>
      <c r="DJ18" s="102"/>
      <c r="DL18" s="81"/>
      <c r="DN18" s="123">
        <f t="shared" si="16"/>
        <v>-8.5312000000000013E-2</v>
      </c>
      <c r="DO18" s="470">
        <f t="shared" si="17"/>
        <v>174.98510783816241</v>
      </c>
      <c r="DP18" s="470"/>
      <c r="DQ18" s="470">
        <f t="shared" si="18"/>
        <v>174.98511446931309</v>
      </c>
      <c r="DR18" s="470"/>
      <c r="DS18" s="125">
        <f t="shared" si="19"/>
        <v>349.97022230747552</v>
      </c>
      <c r="DT18" s="125">
        <f t="shared" si="20"/>
        <v>-6.6311506827787525E-6</v>
      </c>
      <c r="DX18" s="123">
        <f t="shared" si="21"/>
        <v>-4.802E-2</v>
      </c>
      <c r="DY18" s="470">
        <f t="shared" si="22"/>
        <v>218.08267801608349</v>
      </c>
      <c r="DZ18" s="470"/>
      <c r="EA18" s="101">
        <f t="shared" si="23"/>
        <v>218.0826924377152</v>
      </c>
      <c r="EB18" s="125">
        <f t="shared" si="24"/>
        <v>436.16537045379869</v>
      </c>
      <c r="EC18" s="125">
        <f t="shared" si="25"/>
        <v>-1.4421631703953608E-5</v>
      </c>
      <c r="ED18" s="80"/>
      <c r="EF18" s="81"/>
      <c r="EH18" s="123">
        <f t="shared" si="8"/>
        <v>-8.3936000000000011E-2</v>
      </c>
      <c r="EI18" s="470">
        <f t="shared" si="13"/>
        <v>118560.13462203377</v>
      </c>
      <c r="EJ18" s="470"/>
      <c r="EK18" s="470"/>
      <c r="EL18" s="128">
        <f t="shared" si="14"/>
        <v>1.3069024493170127</v>
      </c>
      <c r="ER18" s="123">
        <f t="shared" si="9"/>
        <v>-4.6059999999999997E-2</v>
      </c>
      <c r="ES18" s="470">
        <f t="shared" si="15"/>
        <v>175027.50212102293</v>
      </c>
      <c r="ET18" s="470"/>
      <c r="EU18" s="470"/>
      <c r="EV18" s="128">
        <f t="shared" si="10"/>
        <v>1.0756212321062193</v>
      </c>
      <c r="EX18" s="80"/>
      <c r="EZ18" s="81"/>
      <c r="FA18" s="102" t="s">
        <v>184</v>
      </c>
      <c r="FB18" s="102" t="s">
        <v>7</v>
      </c>
      <c r="FC18" s="120" t="s">
        <v>282</v>
      </c>
      <c r="FD18" s="38" t="s">
        <v>48</v>
      </c>
      <c r="FE18" s="80"/>
      <c r="FF18" s="113" t="s">
        <v>184</v>
      </c>
      <c r="FG18" s="102" t="s">
        <v>7</v>
      </c>
      <c r="FH18" s="120" t="s">
        <v>282</v>
      </c>
      <c r="FI18" s="38" t="s">
        <v>48</v>
      </c>
      <c r="FJ18" s="80"/>
      <c r="FM18" s="51"/>
      <c r="FN18" s="41">
        <v>1.1000000000000001</v>
      </c>
      <c r="FO18" s="42">
        <v>-7170</v>
      </c>
      <c r="FP18" s="50"/>
      <c r="FQ18" s="51"/>
      <c r="FR18" s="41">
        <v>1.1000000000000001</v>
      </c>
      <c r="FS18" s="42">
        <v>33279</v>
      </c>
      <c r="FT18" s="50"/>
      <c r="FU18" s="51"/>
      <c r="FV18" s="41">
        <v>1.1000000000000001</v>
      </c>
      <c r="FW18" s="42">
        <v>-1410</v>
      </c>
      <c r="FX18" s="50"/>
      <c r="FY18" s="51"/>
      <c r="FZ18" s="41">
        <v>1.1000000000000001</v>
      </c>
      <c r="GA18" s="42">
        <v>6933.25</v>
      </c>
      <c r="GB18" s="88"/>
    </row>
    <row r="19" spans="1:184" ht="16.5">
      <c r="A19" s="479"/>
      <c r="B19" s="480"/>
      <c r="C19" s="480"/>
      <c r="D19" s="480"/>
      <c r="E19" s="480"/>
      <c r="F19" s="13"/>
      <c r="G19" s="13"/>
      <c r="H19" s="13"/>
      <c r="I19" s="3"/>
      <c r="J19" s="2"/>
      <c r="K19" s="2"/>
      <c r="L19" s="2"/>
      <c r="M19" s="2"/>
      <c r="N19" s="2"/>
      <c r="BC19" s="109">
        <v>-0.114</v>
      </c>
      <c r="BD19" s="110">
        <f t="shared" si="0"/>
        <v>-7.8432000000000016E-2</v>
      </c>
      <c r="BE19" s="111"/>
      <c r="BF19" s="109">
        <v>-3.9E-2</v>
      </c>
      <c r="BG19" s="110">
        <f t="shared" si="1"/>
        <v>-3.8219999999999997E-2</v>
      </c>
      <c r="BI19" s="81"/>
      <c r="BK19" s="124">
        <v>0.5</v>
      </c>
      <c r="BL19" s="312">
        <f t="shared" si="2"/>
        <v>319.54619879538961</v>
      </c>
      <c r="BP19" s="124">
        <v>0.5</v>
      </c>
      <c r="BQ19" s="312">
        <f t="shared" si="3"/>
        <v>405.16639620706894</v>
      </c>
      <c r="BR19" s="119"/>
      <c r="BT19" s="80"/>
      <c r="BV19" s="81"/>
      <c r="BX19" s="123">
        <f t="shared" si="4"/>
        <v>-8.3248000000000003E-2</v>
      </c>
      <c r="BY19" s="123">
        <f t="shared" si="11"/>
        <v>8.3248000000000003E-2</v>
      </c>
      <c r="BZ19" s="496">
        <f t="shared" si="5"/>
        <v>341.5031943293169</v>
      </c>
      <c r="CA19" s="496"/>
      <c r="CB19" s="496"/>
      <c r="CE19" s="123">
        <f t="shared" si="6"/>
        <v>-4.5079999999999995E-2</v>
      </c>
      <c r="CF19" s="123">
        <f t="shared" si="12"/>
        <v>4.5079999999999995E-2</v>
      </c>
      <c r="CG19" s="514">
        <f t="shared" si="7"/>
        <v>409.46135464244242</v>
      </c>
      <c r="CH19" s="514"/>
      <c r="CI19" s="514"/>
      <c r="CJ19" s="425"/>
      <c r="CK19" s="80"/>
      <c r="CM19" s="81"/>
      <c r="CN19" s="102" t="s">
        <v>74</v>
      </c>
      <c r="CO19" s="102" t="s">
        <v>55</v>
      </c>
      <c r="CP19" s="464">
        <f>M6</f>
        <v>9.8000000000000004E-2</v>
      </c>
      <c r="CQ19" s="464"/>
      <c r="CR19" s="464"/>
      <c r="CS19" s="464"/>
      <c r="CT19" s="38" t="s">
        <v>22</v>
      </c>
      <c r="CZ19" s="127" t="s">
        <v>88</v>
      </c>
      <c r="DB19" s="464"/>
      <c r="DC19" s="464"/>
      <c r="DD19" s="464"/>
      <c r="DE19" s="464"/>
      <c r="DG19" s="464"/>
      <c r="DH19" s="464"/>
      <c r="DI19" s="464"/>
      <c r="DJ19" s="464"/>
      <c r="DL19" s="81"/>
      <c r="DN19" s="123">
        <f t="shared" si="16"/>
        <v>-8.4624000000000005E-2</v>
      </c>
      <c r="DO19" s="470">
        <f t="shared" si="17"/>
        <v>173.57393761366109</v>
      </c>
      <c r="DP19" s="470"/>
      <c r="DQ19" s="470">
        <f t="shared" si="18"/>
        <v>173.57396393888936</v>
      </c>
      <c r="DR19" s="470"/>
      <c r="DS19" s="125">
        <f t="shared" si="19"/>
        <v>347.14790155255048</v>
      </c>
      <c r="DT19" s="125">
        <f t="shared" si="20"/>
        <v>-2.6325228276391499E-5</v>
      </c>
      <c r="DX19" s="123">
        <f t="shared" si="21"/>
        <v>-4.7039999999999998E-2</v>
      </c>
      <c r="DY19" s="470">
        <f t="shared" si="22"/>
        <v>213.63201111779605</v>
      </c>
      <c r="DZ19" s="470"/>
      <c r="EA19" s="101">
        <f t="shared" si="23"/>
        <v>213.63206882246487</v>
      </c>
      <c r="EB19" s="125">
        <f t="shared" si="24"/>
        <v>427.2640799402609</v>
      </c>
      <c r="EC19" s="125">
        <f t="shared" si="25"/>
        <v>-5.77046688192695E-5</v>
      </c>
      <c r="ED19" s="80"/>
      <c r="EF19" s="81"/>
      <c r="EH19" s="123">
        <f t="shared" si="8"/>
        <v>-8.3248000000000003E-2</v>
      </c>
      <c r="EI19" s="470">
        <f t="shared" si="13"/>
        <v>116624.53798490427</v>
      </c>
      <c r="EJ19" s="470"/>
      <c r="EK19" s="470"/>
      <c r="EL19" s="128">
        <f t="shared" si="14"/>
        <v>1.3177030332125244</v>
      </c>
      <c r="ER19" s="123">
        <f t="shared" si="9"/>
        <v>-4.5079999999999995E-2</v>
      </c>
      <c r="ES19" s="470">
        <f t="shared" si="15"/>
        <v>167658.88485445193</v>
      </c>
      <c r="ET19" s="470"/>
      <c r="EU19" s="470"/>
      <c r="EV19" s="128">
        <f t="shared" si="10"/>
        <v>1.099003883734377</v>
      </c>
      <c r="EX19" s="80"/>
      <c r="EZ19" s="81"/>
      <c r="FA19" s="118" t="s">
        <v>95</v>
      </c>
      <c r="FE19" s="80"/>
      <c r="FF19" s="164" t="s">
        <v>95</v>
      </c>
      <c r="FJ19" s="80"/>
      <c r="FM19" s="51"/>
      <c r="FN19" s="41">
        <v>1.2</v>
      </c>
      <c r="FO19" s="42">
        <v>-7090</v>
      </c>
      <c r="FP19" s="50"/>
      <c r="FQ19" s="51"/>
      <c r="FR19" s="41">
        <v>1.2</v>
      </c>
      <c r="FS19" s="42">
        <v>32566</v>
      </c>
      <c r="FT19" s="50"/>
      <c r="FU19" s="51"/>
      <c r="FV19" s="41">
        <v>1.2</v>
      </c>
      <c r="FW19" s="42">
        <v>-1395</v>
      </c>
      <c r="FX19" s="50"/>
      <c r="FY19" s="51"/>
      <c r="FZ19" s="41">
        <v>1.2</v>
      </c>
      <c r="GA19" s="42">
        <v>6793</v>
      </c>
      <c r="GB19" s="88"/>
    </row>
    <row r="20" spans="1:184" ht="16.5">
      <c r="A20" s="519" t="s">
        <v>543</v>
      </c>
      <c r="B20" s="520"/>
      <c r="C20" s="520"/>
      <c r="D20" s="430"/>
      <c r="E20" s="430"/>
      <c r="F20" s="430"/>
      <c r="G20" s="431"/>
      <c r="H20" s="13"/>
      <c r="BC20" s="109">
        <v>-0.113</v>
      </c>
      <c r="BD20" s="110">
        <f t="shared" si="0"/>
        <v>-7.7744000000000008E-2</v>
      </c>
      <c r="BE20" s="111"/>
      <c r="BF20" s="109">
        <v>-3.7999999999999999E-2</v>
      </c>
      <c r="BG20" s="110">
        <f t="shared" si="1"/>
        <v>-3.7239999999999995E-2</v>
      </c>
      <c r="BI20" s="81"/>
      <c r="BK20" s="124">
        <v>0.6</v>
      </c>
      <c r="BL20" s="312">
        <f t="shared" si="2"/>
        <v>313.10021715766158</v>
      </c>
      <c r="BP20" s="124">
        <v>0.6</v>
      </c>
      <c r="BQ20" s="312">
        <f t="shared" si="3"/>
        <v>397.41990017710515</v>
      </c>
      <c r="BR20" s="119"/>
      <c r="BT20" s="80"/>
      <c r="BV20" s="81"/>
      <c r="BX20" s="123">
        <f t="shared" si="4"/>
        <v>-8.2560000000000008E-2</v>
      </c>
      <c r="BY20" s="123">
        <f t="shared" si="11"/>
        <v>8.2560000000000008E-2</v>
      </c>
      <c r="BZ20" s="496">
        <f t="shared" si="5"/>
        <v>338.68085388031432</v>
      </c>
      <c r="CA20" s="496"/>
      <c r="CB20" s="496"/>
      <c r="CE20" s="123">
        <f t="shared" si="6"/>
        <v>-4.41E-2</v>
      </c>
      <c r="CF20" s="123">
        <f t="shared" si="12"/>
        <v>4.41E-2</v>
      </c>
      <c r="CG20" s="514">
        <f t="shared" si="7"/>
        <v>400.56002084586765</v>
      </c>
      <c r="CH20" s="514"/>
      <c r="CI20" s="514"/>
      <c r="CJ20" s="425"/>
      <c r="CK20" s="80"/>
      <c r="CM20" s="81"/>
      <c r="CN20" s="102" t="s">
        <v>72</v>
      </c>
      <c r="CO20" s="102" t="s">
        <v>54</v>
      </c>
      <c r="CP20" s="464">
        <f>M6</f>
        <v>9.8000000000000004E-2</v>
      </c>
      <c r="CQ20" s="464"/>
      <c r="CR20" s="464"/>
      <c r="CS20" s="464"/>
      <c r="CT20" s="38" t="s">
        <v>22</v>
      </c>
      <c r="CZ20" s="102" t="s">
        <v>71</v>
      </c>
      <c r="DA20" s="102" t="s">
        <v>42</v>
      </c>
      <c r="DB20" s="465">
        <f>FW7</f>
        <v>-1575</v>
      </c>
      <c r="DC20" s="465"/>
      <c r="DD20" s="465"/>
      <c r="DE20" s="465"/>
      <c r="DF20" s="38" t="s">
        <v>48</v>
      </c>
      <c r="DG20" s="464"/>
      <c r="DH20" s="464"/>
      <c r="DI20" s="464"/>
      <c r="DJ20" s="464"/>
      <c r="DL20" s="81"/>
      <c r="DN20" s="123">
        <f t="shared" si="16"/>
        <v>-8.3936000000000011E-2</v>
      </c>
      <c r="DO20" s="470">
        <f t="shared" si="17"/>
        <v>172.16276738915977</v>
      </c>
      <c r="DP20" s="470"/>
      <c r="DQ20" s="470">
        <f t="shared" si="18"/>
        <v>172.16282617233782</v>
      </c>
      <c r="DR20" s="470"/>
      <c r="DS20" s="125">
        <f t="shared" si="19"/>
        <v>344.32559356149761</v>
      </c>
      <c r="DT20" s="125">
        <f t="shared" si="20"/>
        <v>-5.8783178047860929E-5</v>
      </c>
      <c r="DX20" s="123">
        <f t="shared" si="21"/>
        <v>-4.6059999999999997E-2</v>
      </c>
      <c r="DY20" s="470">
        <f t="shared" si="22"/>
        <v>209.18134421950865</v>
      </c>
      <c r="DZ20" s="470"/>
      <c r="EA20" s="101">
        <f t="shared" si="23"/>
        <v>209.18147412517391</v>
      </c>
      <c r="EB20" s="125">
        <f t="shared" si="24"/>
        <v>418.36281834468252</v>
      </c>
      <c r="EC20" s="125">
        <f t="shared" si="25"/>
        <v>-1.2990566526127623E-4</v>
      </c>
      <c r="ED20" s="80"/>
      <c r="EF20" s="81"/>
      <c r="EH20" s="123">
        <f t="shared" si="8"/>
        <v>-8.2560000000000008E-2</v>
      </c>
      <c r="EI20" s="470">
        <f t="shared" si="13"/>
        <v>114704.88415925765</v>
      </c>
      <c r="EJ20" s="470"/>
      <c r="EK20" s="470"/>
      <c r="EL20" s="128">
        <f t="shared" si="14"/>
        <v>1.3286835508316786</v>
      </c>
      <c r="ER20" s="123">
        <f t="shared" si="9"/>
        <v>-4.41E-2</v>
      </c>
      <c r="ES20" s="470">
        <f t="shared" si="15"/>
        <v>160448.76471389623</v>
      </c>
      <c r="ET20" s="470"/>
      <c r="EU20" s="470"/>
      <c r="EV20" s="128">
        <f t="shared" si="10"/>
        <v>1.123425622615726</v>
      </c>
      <c r="EX20" s="80"/>
      <c r="EZ20" s="81"/>
      <c r="FA20" s="38" t="s">
        <v>179</v>
      </c>
      <c r="FB20" s="75" t="s">
        <v>27</v>
      </c>
      <c r="FC20" s="75" t="s">
        <v>432</v>
      </c>
      <c r="FD20" s="126" t="s">
        <v>176</v>
      </c>
      <c r="FE20" s="104"/>
      <c r="FF20" s="81" t="s">
        <v>179</v>
      </c>
      <c r="FG20" s="75" t="s">
        <v>27</v>
      </c>
      <c r="FH20" s="75" t="s">
        <v>432</v>
      </c>
      <c r="FI20" s="126" t="s">
        <v>176</v>
      </c>
      <c r="FJ20" s="80"/>
      <c r="FM20" s="51"/>
      <c r="FN20" s="41">
        <v>1.3</v>
      </c>
      <c r="FO20" s="42">
        <v>-7010</v>
      </c>
      <c r="FP20" s="50"/>
      <c r="FQ20" s="51"/>
      <c r="FR20" s="41">
        <v>1.3</v>
      </c>
      <c r="FS20" s="42">
        <v>31861</v>
      </c>
      <c r="FT20" s="50"/>
      <c r="FU20" s="51"/>
      <c r="FV20" s="41">
        <v>1.3</v>
      </c>
      <c r="FW20" s="42">
        <v>-1380</v>
      </c>
      <c r="FX20" s="50"/>
      <c r="FY20" s="51"/>
      <c r="FZ20" s="41">
        <v>1.3</v>
      </c>
      <c r="GA20" s="42">
        <v>6654.25</v>
      </c>
      <c r="GB20" s="88"/>
    </row>
    <row r="21" spans="1:184" ht="17.5">
      <c r="A21" s="442" t="s">
        <v>526</v>
      </c>
      <c r="B21" t="s">
        <v>524</v>
      </c>
      <c r="C21" s="2" t="s">
        <v>525</v>
      </c>
      <c r="D21" s="156" t="s">
        <v>13</v>
      </c>
      <c r="E21" s="156" t="s">
        <v>525</v>
      </c>
      <c r="F21" s="156" t="s">
        <v>525</v>
      </c>
      <c r="G21" s="432" t="s">
        <v>525</v>
      </c>
      <c r="BC21" s="109">
        <v>-0.112</v>
      </c>
      <c r="BD21" s="110">
        <f t="shared" si="0"/>
        <v>-7.7056000000000013E-2</v>
      </c>
      <c r="BE21" s="111"/>
      <c r="BF21" s="109">
        <v>-3.6999999999999998E-2</v>
      </c>
      <c r="BG21" s="110">
        <f t="shared" si="1"/>
        <v>-3.6260000000000001E-2</v>
      </c>
      <c r="BI21" s="81"/>
      <c r="BK21" s="124">
        <v>0.7</v>
      </c>
      <c r="BL21" s="312">
        <f t="shared" si="2"/>
        <v>306.72199879601993</v>
      </c>
      <c r="BP21" s="124">
        <v>0.7</v>
      </c>
      <c r="BQ21" s="312">
        <f t="shared" si="3"/>
        <v>389.75125837859821</v>
      </c>
      <c r="BR21" s="119"/>
      <c r="BT21" s="80"/>
      <c r="BV21" s="81"/>
      <c r="BX21" s="123">
        <f t="shared" si="4"/>
        <v>-8.1872E-2</v>
      </c>
      <c r="BY21" s="123">
        <f t="shared" si="11"/>
        <v>8.1872E-2</v>
      </c>
      <c r="BZ21" s="496">
        <f t="shared" si="5"/>
        <v>335.85851343131168</v>
      </c>
      <c r="CA21" s="496"/>
      <c r="CB21" s="496"/>
      <c r="CE21" s="123">
        <f t="shared" si="6"/>
        <v>-4.3119999999999999E-2</v>
      </c>
      <c r="CF21" s="123">
        <f t="shared" si="12"/>
        <v>4.3119999999999999E-2</v>
      </c>
      <c r="CG21" s="514">
        <f t="shared" si="7"/>
        <v>391.65868704929272</v>
      </c>
      <c r="CH21" s="514"/>
      <c r="CI21" s="514"/>
      <c r="CJ21" s="425"/>
      <c r="CK21" s="80"/>
      <c r="CM21" s="81"/>
      <c r="CN21" s="102" t="s">
        <v>76</v>
      </c>
      <c r="CO21" s="102" t="s">
        <v>53</v>
      </c>
      <c r="CP21" s="464">
        <f>M7</f>
        <v>6.0000000000000001E-3</v>
      </c>
      <c r="CQ21" s="464"/>
      <c r="CR21" s="464"/>
      <c r="CS21" s="464"/>
      <c r="CT21" s="38" t="s">
        <v>22</v>
      </c>
      <c r="CZ21" s="102" t="s">
        <v>67</v>
      </c>
      <c r="DA21" s="102" t="s">
        <v>21</v>
      </c>
      <c r="DB21" s="466">
        <f>AL12</f>
        <v>9.4407200000000017E-7</v>
      </c>
      <c r="DC21" s="466"/>
      <c r="DD21" s="466"/>
      <c r="DE21" s="466"/>
      <c r="DF21" s="38" t="s">
        <v>23</v>
      </c>
      <c r="DG21" s="485"/>
      <c r="DH21" s="485"/>
      <c r="DI21" s="485"/>
      <c r="DJ21" s="485"/>
      <c r="DL21" s="81"/>
      <c r="DN21" s="123">
        <f t="shared" si="16"/>
        <v>-8.3248000000000003E-2</v>
      </c>
      <c r="DO21" s="470">
        <f t="shared" si="17"/>
        <v>170.75159716465845</v>
      </c>
      <c r="DP21" s="470"/>
      <c r="DQ21" s="470">
        <f t="shared" si="18"/>
        <v>170.75170087061358</v>
      </c>
      <c r="DR21" s="470"/>
      <c r="DS21" s="125">
        <f t="shared" si="19"/>
        <v>341.503298035272</v>
      </c>
      <c r="DT21" s="125">
        <f t="shared" si="20"/>
        <v>-1.037059551265429E-4</v>
      </c>
      <c r="DX21" s="123">
        <f t="shared" si="21"/>
        <v>-4.5079999999999995E-2</v>
      </c>
      <c r="DY21" s="470">
        <f t="shared" si="22"/>
        <v>204.73067732122121</v>
      </c>
      <c r="DZ21" s="470"/>
      <c r="EA21" s="101">
        <f t="shared" si="23"/>
        <v>204.73090844491941</v>
      </c>
      <c r="EB21" s="125">
        <f t="shared" si="24"/>
        <v>409.46158576614062</v>
      </c>
      <c r="EC21" s="125">
        <f t="shared" si="25"/>
        <v>-2.3112369819955347E-4</v>
      </c>
      <c r="ED21" s="80"/>
      <c r="EF21" s="81"/>
      <c r="EH21" s="123">
        <f t="shared" si="8"/>
        <v>-8.1872E-2</v>
      </c>
      <c r="EI21" s="470">
        <f t="shared" si="13"/>
        <v>112801.17253479295</v>
      </c>
      <c r="EJ21" s="470"/>
      <c r="EK21" s="470"/>
      <c r="EL21" s="128">
        <f t="shared" si="14"/>
        <v>1.3398485381759497</v>
      </c>
      <c r="ER21" s="123">
        <f t="shared" si="9"/>
        <v>-4.3119999999999999E-2</v>
      </c>
      <c r="ES21" s="470">
        <f t="shared" si="15"/>
        <v>153397.13959684069</v>
      </c>
      <c r="ET21" s="470"/>
      <c r="EU21" s="470"/>
      <c r="EV21" s="128">
        <f t="shared" si="10"/>
        <v>1.1489572848518861</v>
      </c>
      <c r="EX21" s="80"/>
      <c r="EZ21" s="81"/>
      <c r="FB21" s="124">
        <v>0</v>
      </c>
      <c r="FC21" s="38">
        <f xml:space="preserve"> ABS(FO7 * $FC$17 * $FC$12 ) /$FC$11</f>
        <v>348.2569276130622</v>
      </c>
      <c r="FD21" s="125">
        <f>$FC$10/FC21</f>
        <v>1.0050051334194117</v>
      </c>
      <c r="FE21" s="80"/>
      <c r="FF21" s="81"/>
      <c r="FG21" s="124">
        <v>0</v>
      </c>
      <c r="FH21" s="129">
        <f>ABS(FO7 * $FH$17 * $FH$12) /$FH$11</f>
        <v>0</v>
      </c>
      <c r="FI21" s="422">
        <f>1.79769313486231 * 10^308</f>
        <v>1.7976931348623099E+308</v>
      </c>
      <c r="FJ21" s="104"/>
      <c r="FM21" s="51"/>
      <c r="FN21" s="41">
        <v>1.4</v>
      </c>
      <c r="FO21" s="42">
        <v>-6930</v>
      </c>
      <c r="FP21" s="50"/>
      <c r="FQ21" s="51"/>
      <c r="FR21" s="41">
        <v>1.4</v>
      </c>
      <c r="FS21" s="42">
        <v>31164</v>
      </c>
      <c r="FT21" s="50"/>
      <c r="FU21" s="51"/>
      <c r="FV21" s="41">
        <v>1.4</v>
      </c>
      <c r="FW21" s="42">
        <v>-1365</v>
      </c>
      <c r="FX21" s="50"/>
      <c r="FY21" s="51"/>
      <c r="FZ21" s="41">
        <v>1.4</v>
      </c>
      <c r="GA21" s="42">
        <v>6517</v>
      </c>
      <c r="GB21" s="88"/>
    </row>
    <row r="22" spans="1:184" ht="17.5">
      <c r="A22" s="433" t="s">
        <v>8</v>
      </c>
      <c r="B22" s="156">
        <v>100</v>
      </c>
      <c r="C22" s="156">
        <v>98</v>
      </c>
      <c r="D22" s="156">
        <v>107</v>
      </c>
      <c r="E22" s="156">
        <v>107</v>
      </c>
      <c r="F22" s="156">
        <v>75</v>
      </c>
      <c r="G22" s="432">
        <v>98</v>
      </c>
      <c r="BC22" s="109">
        <v>-0.111</v>
      </c>
      <c r="BD22" s="110">
        <f t="shared" si="0"/>
        <v>-7.6368000000000005E-2</v>
      </c>
      <c r="BE22" s="111"/>
      <c r="BF22" s="109">
        <v>-3.5999999999999997E-2</v>
      </c>
      <c r="BG22" s="110">
        <f t="shared" si="1"/>
        <v>-3.5279999999999999E-2</v>
      </c>
      <c r="BI22" s="81"/>
      <c r="BK22" s="124">
        <v>0.8</v>
      </c>
      <c r="BL22" s="312">
        <f t="shared" si="2"/>
        <v>300.41154371046485</v>
      </c>
      <c r="BP22" s="124">
        <v>0.8</v>
      </c>
      <c r="BQ22" s="312">
        <f t="shared" si="3"/>
        <v>382.16047081154824</v>
      </c>
      <c r="BR22" s="119"/>
      <c r="BT22" s="80"/>
      <c r="BV22" s="81"/>
      <c r="BX22" s="123">
        <f t="shared" si="4"/>
        <v>-8.1184000000000006E-2</v>
      </c>
      <c r="BY22" s="123">
        <f t="shared" si="11"/>
        <v>8.1184000000000006E-2</v>
      </c>
      <c r="BZ22" s="496">
        <f t="shared" si="5"/>
        <v>333.0361729823091</v>
      </c>
      <c r="CA22" s="496"/>
      <c r="CB22" s="496"/>
      <c r="CE22" s="123">
        <f t="shared" si="6"/>
        <v>-4.2139999999999997E-2</v>
      </c>
      <c r="CF22" s="123">
        <f t="shared" si="12"/>
        <v>4.2139999999999997E-2</v>
      </c>
      <c r="CG22" s="514">
        <f t="shared" si="7"/>
        <v>382.75735325271791</v>
      </c>
      <c r="CH22" s="514"/>
      <c r="CI22" s="514"/>
      <c r="CJ22" s="425"/>
      <c r="CK22" s="80"/>
      <c r="CM22" s="81"/>
      <c r="CN22" s="102" t="s">
        <v>77</v>
      </c>
      <c r="CO22" s="102" t="s">
        <v>52</v>
      </c>
      <c r="CP22" s="464">
        <f xml:space="preserve"> CP21*CP20*(CP18 -(CP21/2))</f>
        <v>4.8804000000000002E-5</v>
      </c>
      <c r="CQ22" s="464"/>
      <c r="CR22" s="464"/>
      <c r="CS22" s="464"/>
      <c r="CT22" s="38" t="s">
        <v>47</v>
      </c>
      <c r="CX22" s="122"/>
      <c r="CZ22" s="102" t="s">
        <v>472</v>
      </c>
      <c r="DA22" s="102" t="s">
        <v>482</v>
      </c>
      <c r="DB22" s="464">
        <f>AY6</f>
        <v>4.9000000000000002E-2</v>
      </c>
      <c r="DC22" s="464"/>
      <c r="DD22" s="464"/>
      <c r="DE22" s="464"/>
      <c r="DF22" s="38" t="s">
        <v>22</v>
      </c>
      <c r="DG22" s="485"/>
      <c r="DH22" s="485"/>
      <c r="DI22" s="485"/>
      <c r="DJ22" s="485"/>
      <c r="DL22" s="81"/>
      <c r="DN22" s="123">
        <f t="shared" si="16"/>
        <v>-8.2560000000000008E-2</v>
      </c>
      <c r="DO22" s="470">
        <f t="shared" si="17"/>
        <v>169.34042694015716</v>
      </c>
      <c r="DP22" s="470"/>
      <c r="DQ22" s="470">
        <f t="shared" si="18"/>
        <v>169.34058773468232</v>
      </c>
      <c r="DR22" s="470"/>
      <c r="DS22" s="125">
        <f t="shared" si="19"/>
        <v>338.6810146748395</v>
      </c>
      <c r="DT22" s="125">
        <f t="shared" si="20"/>
        <v>-1.6079452515782577E-4</v>
      </c>
      <c r="DX22" s="123">
        <f t="shared" si="21"/>
        <v>-4.41E-2</v>
      </c>
      <c r="DY22" s="470">
        <f t="shared" si="22"/>
        <v>200.28001042293383</v>
      </c>
      <c r="DZ22" s="470"/>
      <c r="EA22" s="101">
        <f t="shared" si="23"/>
        <v>200.2803719280264</v>
      </c>
      <c r="EB22" s="125">
        <f t="shared" si="24"/>
        <v>400.56038235096025</v>
      </c>
      <c r="EC22" s="125">
        <f t="shared" si="25"/>
        <v>-3.6150509257026897E-4</v>
      </c>
      <c r="ED22" s="80"/>
      <c r="EF22" s="81"/>
      <c r="EH22" s="123">
        <f t="shared" si="8"/>
        <v>-8.1184000000000006E-2</v>
      </c>
      <c r="EI22" s="470">
        <f t="shared" si="13"/>
        <v>110913.40251135119</v>
      </c>
      <c r="EJ22" s="470"/>
      <c r="EK22" s="470"/>
      <c r="EL22" s="128">
        <f t="shared" si="14"/>
        <v>1.3512026850046341</v>
      </c>
      <c r="ER22" s="123">
        <f t="shared" si="9"/>
        <v>-4.2139999999999997E-2</v>
      </c>
      <c r="ES22" s="470">
        <f t="shared" si="15"/>
        <v>146504.00744697987</v>
      </c>
      <c r="ET22" s="470"/>
      <c r="EU22" s="470"/>
      <c r="EV22" s="128">
        <f t="shared" si="10"/>
        <v>1.1756762946549035</v>
      </c>
      <c r="EX22" s="80"/>
      <c r="EZ22" s="81"/>
      <c r="FB22" s="124">
        <v>0.1</v>
      </c>
      <c r="FC22" s="38">
        <f t="shared" ref="FC22:FC85" si="26" xml:space="preserve"> ABS(FO8 * $FC$17 * $FC$12 ) /$FC$11</f>
        <v>344.79598920200073</v>
      </c>
      <c r="FD22" s="125">
        <f t="shared" ref="FD22:FD85" si="27">$FC$10/FC22</f>
        <v>1.0150930143069341</v>
      </c>
      <c r="FE22" s="80"/>
      <c r="FF22" s="81"/>
      <c r="FG22" s="124">
        <v>0.1</v>
      </c>
      <c r="FH22" s="129">
        <f t="shared" ref="FH22:FH85" si="28">ABS(FO8 * $FH$17 * $FH$12) /$FH$11</f>
        <v>0</v>
      </c>
      <c r="FI22" s="422">
        <f t="shared" ref="FI22:FI85" si="29">1.79769313486231 * 10^308</f>
        <v>1.7976931348623099E+308</v>
      </c>
      <c r="FJ22" s="80"/>
      <c r="FM22" s="51"/>
      <c r="FN22" s="41">
        <v>1.5</v>
      </c>
      <c r="FO22" s="42">
        <v>-6850</v>
      </c>
      <c r="FP22" s="50"/>
      <c r="FQ22" s="51"/>
      <c r="FR22" s="41">
        <v>1.5</v>
      </c>
      <c r="FS22" s="42">
        <v>30475</v>
      </c>
      <c r="FT22" s="50"/>
      <c r="FU22" s="51"/>
      <c r="FV22" s="41">
        <v>1.5</v>
      </c>
      <c r="FW22" s="42">
        <v>-1350</v>
      </c>
      <c r="FX22" s="50"/>
      <c r="FY22" s="51"/>
      <c r="FZ22" s="41">
        <v>1.5</v>
      </c>
      <c r="GA22" s="42">
        <v>6381.25</v>
      </c>
      <c r="GB22" s="88"/>
    </row>
    <row r="23" spans="1:184" ht="17.5">
      <c r="A23" s="434" t="s">
        <v>9</v>
      </c>
      <c r="B23" s="156">
        <v>20</v>
      </c>
      <c r="C23" s="156">
        <v>6</v>
      </c>
      <c r="D23" s="156">
        <v>5</v>
      </c>
      <c r="E23" s="156">
        <v>5</v>
      </c>
      <c r="F23" s="156">
        <v>10</v>
      </c>
      <c r="G23" s="432">
        <v>6</v>
      </c>
      <c r="BC23" s="109">
        <v>-0.11</v>
      </c>
      <c r="BD23" s="110">
        <f t="shared" si="0"/>
        <v>-7.5680000000000011E-2</v>
      </c>
      <c r="BE23" s="111"/>
      <c r="BF23" s="109">
        <v>-3.5000000000000003E-2</v>
      </c>
      <c r="BG23" s="110">
        <f t="shared" si="1"/>
        <v>-3.4300000000000004E-2</v>
      </c>
      <c r="BI23" s="81"/>
      <c r="BK23" s="124">
        <v>0.9</v>
      </c>
      <c r="BL23" s="312">
        <f t="shared" si="2"/>
        <v>294.16885190099634</v>
      </c>
      <c r="BP23" s="124">
        <v>0.9</v>
      </c>
      <c r="BQ23" s="312">
        <f t="shared" si="3"/>
        <v>374.64753747595518</v>
      </c>
      <c r="BR23" s="119"/>
      <c r="BT23" s="80"/>
      <c r="BV23" s="81"/>
      <c r="BX23" s="123">
        <f t="shared" si="4"/>
        <v>-8.0496000000000012E-2</v>
      </c>
      <c r="BY23" s="123">
        <f t="shared" si="11"/>
        <v>8.0496000000000012E-2</v>
      </c>
      <c r="BZ23" s="496">
        <f t="shared" si="5"/>
        <v>330.21383253330646</v>
      </c>
      <c r="CA23" s="496"/>
      <c r="CB23" s="496"/>
      <c r="CE23" s="123">
        <f t="shared" si="6"/>
        <v>-4.1160000000000002E-2</v>
      </c>
      <c r="CF23" s="123">
        <f t="shared" si="12"/>
        <v>4.1160000000000002E-2</v>
      </c>
      <c r="CG23" s="514">
        <f t="shared" si="7"/>
        <v>373.85601945614314</v>
      </c>
      <c r="CH23" s="514"/>
      <c r="CI23" s="514"/>
      <c r="CJ23" s="425"/>
      <c r="CK23" s="80"/>
      <c r="CM23" s="81"/>
      <c r="CN23" s="102" t="s">
        <v>75</v>
      </c>
      <c r="CO23" s="102" t="s">
        <v>58</v>
      </c>
      <c r="CP23" s="464">
        <f>M9</f>
        <v>6.0000000000000001E-3</v>
      </c>
      <c r="CQ23" s="464"/>
      <c r="CR23" s="464"/>
      <c r="CS23" s="464"/>
      <c r="CT23" s="38" t="s">
        <v>22</v>
      </c>
      <c r="CX23" s="413"/>
      <c r="CZ23" s="102" t="s">
        <v>74</v>
      </c>
      <c r="DA23" s="102" t="s">
        <v>55</v>
      </c>
      <c r="DB23" s="464">
        <f>AN6*2</f>
        <v>1.2E-2</v>
      </c>
      <c r="DC23" s="464"/>
      <c r="DD23" s="464"/>
      <c r="DE23" s="464"/>
      <c r="DF23" s="38" t="s">
        <v>23</v>
      </c>
      <c r="DG23" s="485"/>
      <c r="DH23" s="485"/>
      <c r="DI23" s="485"/>
      <c r="DJ23" s="485"/>
      <c r="DL23" s="81"/>
      <c r="DN23" s="123">
        <f t="shared" si="16"/>
        <v>-8.1872E-2</v>
      </c>
      <c r="DO23" s="470">
        <f t="shared" si="17"/>
        <v>167.92925671565584</v>
      </c>
      <c r="DP23" s="470"/>
      <c r="DQ23" s="470">
        <f t="shared" si="18"/>
        <v>167.92948646552054</v>
      </c>
      <c r="DR23" s="470"/>
      <c r="DS23" s="125">
        <f t="shared" si="19"/>
        <v>335.85874318117635</v>
      </c>
      <c r="DT23" s="125">
        <f t="shared" si="20"/>
        <v>-2.2974986470103431E-4</v>
      </c>
      <c r="DX23" s="123">
        <f t="shared" si="21"/>
        <v>-4.3119999999999999E-2</v>
      </c>
      <c r="DY23" s="470">
        <f t="shared" si="22"/>
        <v>195.82934352464636</v>
      </c>
      <c r="DZ23" s="470"/>
      <c r="EA23" s="101">
        <f t="shared" si="23"/>
        <v>195.82986477343604</v>
      </c>
      <c r="EB23" s="125">
        <f t="shared" si="24"/>
        <v>391.65920829808238</v>
      </c>
      <c r="EC23" s="125">
        <f t="shared" si="25"/>
        <v>-5.2124878968129451E-4</v>
      </c>
      <c r="ED23" s="80"/>
      <c r="EF23" s="81"/>
      <c r="EH23" s="123">
        <f t="shared" si="8"/>
        <v>-8.0496000000000012E-2</v>
      </c>
      <c r="EI23" s="470">
        <f t="shared" si="13"/>
        <v>109041.57349891392</v>
      </c>
      <c r="EJ23" s="470"/>
      <c r="EK23" s="470"/>
      <c r="EL23" s="128">
        <f t="shared" si="14"/>
        <v>1.3627508414054881</v>
      </c>
      <c r="ER23" s="123">
        <f t="shared" si="9"/>
        <v>-4.1160000000000002E-2</v>
      </c>
      <c r="ES23" s="470">
        <f t="shared" si="15"/>
        <v>139769.36625421682</v>
      </c>
      <c r="ET23" s="470"/>
      <c r="EU23" s="470"/>
      <c r="EV23" s="128">
        <f t="shared" si="10"/>
        <v>1.2036674484546079</v>
      </c>
      <c r="EX23" s="80"/>
      <c r="EZ23" s="81"/>
      <c r="FB23" s="124">
        <v>0.2</v>
      </c>
      <c r="FC23" s="38">
        <f t="shared" si="26"/>
        <v>341.33505079093925</v>
      </c>
      <c r="FD23" s="125">
        <f t="shared" si="27"/>
        <v>1.0253854656560537</v>
      </c>
      <c r="FE23" s="80"/>
      <c r="FF23" s="81"/>
      <c r="FG23" s="124">
        <v>0.2</v>
      </c>
      <c r="FH23" s="129">
        <f t="shared" si="28"/>
        <v>0</v>
      </c>
      <c r="FI23" s="422">
        <f t="shared" si="29"/>
        <v>1.7976931348623099E+308</v>
      </c>
      <c r="FJ23" s="80"/>
      <c r="FM23" s="51"/>
      <c r="FN23" s="41">
        <v>1.6</v>
      </c>
      <c r="FO23" s="42">
        <v>-6770</v>
      </c>
      <c r="FP23" s="50"/>
      <c r="FQ23" s="51"/>
      <c r="FR23" s="41">
        <v>1.6</v>
      </c>
      <c r="FS23" s="42">
        <v>29794</v>
      </c>
      <c r="FT23" s="50"/>
      <c r="FU23" s="51"/>
      <c r="FV23" s="41">
        <v>1.6</v>
      </c>
      <c r="FW23" s="42">
        <v>-1335</v>
      </c>
      <c r="FX23" s="50"/>
      <c r="FY23" s="51"/>
      <c r="FZ23" s="41">
        <v>1.6</v>
      </c>
      <c r="GA23" s="42">
        <v>6247</v>
      </c>
      <c r="GB23" s="88"/>
    </row>
    <row r="24" spans="1:184" ht="16.5">
      <c r="A24" s="434"/>
      <c r="B24" s="156"/>
      <c r="C24" s="156"/>
      <c r="D24" s="156"/>
      <c r="E24" s="156"/>
      <c r="F24" s="156"/>
      <c r="G24" s="432"/>
      <c r="BC24" s="109">
        <v>-0.109</v>
      </c>
      <c r="BD24" s="110">
        <f t="shared" si="0"/>
        <v>-7.4992000000000003E-2</v>
      </c>
      <c r="BE24" s="111"/>
      <c r="BF24" s="109">
        <v>-3.4000000000000002E-2</v>
      </c>
      <c r="BG24" s="110">
        <f t="shared" si="1"/>
        <v>-3.3320000000000002E-2</v>
      </c>
      <c r="BI24" s="81"/>
      <c r="BK24" s="124">
        <v>1</v>
      </c>
      <c r="BL24" s="312">
        <f t="shared" si="2"/>
        <v>287.99392336761423</v>
      </c>
      <c r="BP24" s="124">
        <v>1</v>
      </c>
      <c r="BQ24" s="312">
        <f t="shared" si="3"/>
        <v>367.21245837181903</v>
      </c>
      <c r="BR24" s="119"/>
      <c r="BT24" s="80"/>
      <c r="BV24" s="81"/>
      <c r="BX24" s="123">
        <f t="shared" si="4"/>
        <v>-7.9808000000000004E-2</v>
      </c>
      <c r="BY24" s="123">
        <f t="shared" si="11"/>
        <v>7.9808000000000004E-2</v>
      </c>
      <c r="BZ24" s="496">
        <f t="shared" si="5"/>
        <v>327.39149208430382</v>
      </c>
      <c r="CA24" s="496"/>
      <c r="CB24" s="496"/>
      <c r="CE24" s="123">
        <f t="shared" si="6"/>
        <v>-4.018E-2</v>
      </c>
      <c r="CF24" s="123">
        <f t="shared" si="12"/>
        <v>4.018E-2</v>
      </c>
      <c r="CG24" s="514">
        <f t="shared" si="7"/>
        <v>364.95468565956827</v>
      </c>
      <c r="CH24" s="514"/>
      <c r="CI24" s="514"/>
      <c r="CJ24" s="425"/>
      <c r="CK24" s="80"/>
      <c r="CM24" s="81"/>
      <c r="CN24" s="102" t="s">
        <v>73</v>
      </c>
      <c r="CO24" s="102" t="s">
        <v>57</v>
      </c>
      <c r="CP24" s="464">
        <f>M9</f>
        <v>6.0000000000000001E-3</v>
      </c>
      <c r="CQ24" s="464"/>
      <c r="CR24" s="464"/>
      <c r="CS24" s="464"/>
      <c r="CT24" s="38" t="s">
        <v>22</v>
      </c>
      <c r="CX24" s="413"/>
      <c r="CZ24" s="102" t="s">
        <v>72</v>
      </c>
      <c r="DA24" s="102" t="s">
        <v>54</v>
      </c>
      <c r="DB24" s="464">
        <f>AN6</f>
        <v>6.0000000000000001E-3</v>
      </c>
      <c r="DC24" s="464"/>
      <c r="DD24" s="464"/>
      <c r="DE24" s="464"/>
      <c r="DF24" s="38" t="s">
        <v>22</v>
      </c>
      <c r="DH24" s="102"/>
      <c r="DI24" s="102"/>
      <c r="DJ24" s="102"/>
      <c r="DL24" s="81"/>
      <c r="DN24" s="123">
        <f t="shared" si="16"/>
        <v>-8.1184000000000006E-2</v>
      </c>
      <c r="DO24" s="470">
        <f t="shared" si="17"/>
        <v>166.51808649115455</v>
      </c>
      <c r="DP24" s="470"/>
      <c r="DQ24" s="470">
        <f t="shared" si="18"/>
        <v>166.51839676411689</v>
      </c>
      <c r="DR24" s="470"/>
      <c r="DS24" s="125">
        <f t="shared" si="19"/>
        <v>333.03648325527143</v>
      </c>
      <c r="DT24" s="125">
        <f t="shared" si="20"/>
        <v>-3.1027296233787638E-4</v>
      </c>
      <c r="DX24" s="123">
        <f t="shared" si="21"/>
        <v>-4.2139999999999997E-2</v>
      </c>
      <c r="DY24" s="470">
        <f t="shared" si="22"/>
        <v>191.37867662635895</v>
      </c>
      <c r="DZ24" s="470"/>
      <c r="EA24" s="101">
        <f t="shared" si="23"/>
        <v>191.37938723882411</v>
      </c>
      <c r="EB24" s="125">
        <f t="shared" si="24"/>
        <v>382.75806386518309</v>
      </c>
      <c r="EC24" s="125">
        <f t="shared" si="25"/>
        <v>-7.106124651556911E-4</v>
      </c>
      <c r="ED24" s="80"/>
      <c r="EF24" s="81"/>
      <c r="EH24" s="123">
        <f t="shared" si="8"/>
        <v>-7.9808000000000004E-2</v>
      </c>
      <c r="EI24" s="470">
        <f t="shared" si="13"/>
        <v>107291.88216383927</v>
      </c>
      <c r="EJ24" s="470"/>
      <c r="EK24" s="470"/>
      <c r="EL24" s="128">
        <f t="shared" si="14"/>
        <v>1.3738176188823579</v>
      </c>
      <c r="ER24" s="123">
        <f t="shared" si="9"/>
        <v>-4.018E-2</v>
      </c>
      <c r="ES24" s="470">
        <f t="shared" si="15"/>
        <v>133193.21405466401</v>
      </c>
      <c r="ET24" s="470"/>
      <c r="EU24" s="470"/>
      <c r="EV24" s="128">
        <f t="shared" si="10"/>
        <v>1.2330238137194922</v>
      </c>
      <c r="EX24" s="80"/>
      <c r="EZ24" s="81"/>
      <c r="FB24" s="124">
        <v>0.3</v>
      </c>
      <c r="FC24" s="38">
        <f t="shared" si="26"/>
        <v>337.87411237987772</v>
      </c>
      <c r="FD24" s="125">
        <f t="shared" si="27"/>
        <v>1.0358887738830045</v>
      </c>
      <c r="FE24" s="80"/>
      <c r="FF24" s="81"/>
      <c r="FG24" s="124">
        <v>0.3</v>
      </c>
      <c r="FH24" s="129">
        <f t="shared" si="28"/>
        <v>0</v>
      </c>
      <c r="FI24" s="422">
        <f t="shared" si="29"/>
        <v>1.7976931348623099E+308</v>
      </c>
      <c r="FJ24" s="80"/>
      <c r="FM24" s="51"/>
      <c r="FN24" s="41">
        <v>1.7</v>
      </c>
      <c r="FO24" s="42">
        <v>-6690</v>
      </c>
      <c r="FP24" s="50"/>
      <c r="FQ24" s="51"/>
      <c r="FR24" s="41">
        <v>1.7</v>
      </c>
      <c r="FS24" s="42">
        <v>29121</v>
      </c>
      <c r="FT24" s="50"/>
      <c r="FU24" s="51"/>
      <c r="FV24" s="41">
        <v>1.7</v>
      </c>
      <c r="FW24" s="42">
        <v>-1320</v>
      </c>
      <c r="FX24" s="50"/>
      <c r="FY24" s="51"/>
      <c r="FZ24" s="41">
        <v>1.7</v>
      </c>
      <c r="GA24" s="42">
        <v>6114.25</v>
      </c>
      <c r="GB24" s="88"/>
    </row>
    <row r="25" spans="1:184" ht="16.5">
      <c r="A25" s="434" t="s">
        <v>4</v>
      </c>
      <c r="B25" s="156">
        <v>40</v>
      </c>
      <c r="C25" s="156">
        <v>5</v>
      </c>
      <c r="D25" s="156">
        <v>5</v>
      </c>
      <c r="E25" s="156">
        <v>4</v>
      </c>
      <c r="F25" s="156">
        <v>15</v>
      </c>
      <c r="G25" s="432">
        <v>6</v>
      </c>
      <c r="BC25" s="109">
        <v>-0.108</v>
      </c>
      <c r="BD25" s="110">
        <f t="shared" si="0"/>
        <v>-7.4304000000000009E-2</v>
      </c>
      <c r="BE25" s="111"/>
      <c r="BF25" s="109">
        <v>-3.3000000000000002E-2</v>
      </c>
      <c r="BG25" s="110">
        <f t="shared" si="1"/>
        <v>-3.2340000000000001E-2</v>
      </c>
      <c r="BI25" s="81"/>
      <c r="BK25" s="124">
        <v>1.1000000000000001</v>
      </c>
      <c r="BL25" s="312">
        <f t="shared" si="2"/>
        <v>281.88675811031862</v>
      </c>
      <c r="BP25" s="124">
        <v>1.1000000000000001</v>
      </c>
      <c r="BQ25" s="312">
        <f t="shared" si="3"/>
        <v>359.85523349913984</v>
      </c>
      <c r="BR25" s="119"/>
      <c r="BT25" s="80"/>
      <c r="BV25" s="81"/>
      <c r="BX25" s="123">
        <f t="shared" si="4"/>
        <v>-7.912000000000001E-2</v>
      </c>
      <c r="BY25" s="123">
        <f t="shared" si="11"/>
        <v>7.912000000000001E-2</v>
      </c>
      <c r="BZ25" s="496">
        <f t="shared" si="5"/>
        <v>324.56915163530124</v>
      </c>
      <c r="CA25" s="496"/>
      <c r="CB25" s="496"/>
      <c r="CE25" s="123">
        <f t="shared" si="6"/>
        <v>-3.9199999999999999E-2</v>
      </c>
      <c r="CF25" s="123">
        <f t="shared" si="12"/>
        <v>3.9199999999999999E-2</v>
      </c>
      <c r="CG25" s="514">
        <f t="shared" si="7"/>
        <v>356.0533518629934</v>
      </c>
      <c r="CH25" s="514"/>
      <c r="CI25" s="514"/>
      <c r="CJ25" s="425"/>
      <c r="CK25" s="80"/>
      <c r="CM25" s="81"/>
      <c r="CN25" s="118" t="s">
        <v>95</v>
      </c>
      <c r="CP25" s="464"/>
      <c r="CQ25" s="464"/>
      <c r="CR25" s="464"/>
      <c r="CX25" s="413"/>
      <c r="CZ25" s="102" t="s">
        <v>520</v>
      </c>
      <c r="DA25" s="102" t="s">
        <v>53</v>
      </c>
      <c r="DB25" s="464">
        <f>((AN7/2)-(AN10/2))</f>
        <v>4.5999999999999999E-2</v>
      </c>
      <c r="DC25" s="464"/>
      <c r="DD25" s="464"/>
      <c r="DE25" s="464"/>
      <c r="DF25" s="38" t="s">
        <v>22</v>
      </c>
      <c r="DH25" s="102"/>
      <c r="DI25" s="102"/>
      <c r="DJ25" s="102"/>
      <c r="DL25" s="81"/>
      <c r="DN25" s="123">
        <f t="shared" si="16"/>
        <v>-8.0496000000000012E-2</v>
      </c>
      <c r="DO25" s="470">
        <f t="shared" si="17"/>
        <v>165.10691626665323</v>
      </c>
      <c r="DP25" s="470"/>
      <c r="DQ25" s="470">
        <f t="shared" si="18"/>
        <v>165.10731833147219</v>
      </c>
      <c r="DR25" s="470"/>
      <c r="DS25" s="125">
        <f t="shared" si="19"/>
        <v>330.21423459812542</v>
      </c>
      <c r="DT25" s="125">
        <f t="shared" si="20"/>
        <v>-4.0206481895666002E-4</v>
      </c>
      <c r="DX25" s="123">
        <f t="shared" si="21"/>
        <v>-4.1160000000000002E-2</v>
      </c>
      <c r="DY25" s="470">
        <f t="shared" si="22"/>
        <v>186.92800972807157</v>
      </c>
      <c r="DZ25" s="470"/>
      <c r="EA25" s="101">
        <f t="shared" si="23"/>
        <v>186.92893964759159</v>
      </c>
      <c r="EB25" s="125">
        <f t="shared" si="24"/>
        <v>373.85694937566313</v>
      </c>
      <c r="EC25" s="125">
        <f t="shared" si="25"/>
        <v>-9.2991952001852951E-4</v>
      </c>
      <c r="ED25" s="80"/>
      <c r="EF25" s="81"/>
      <c r="EH25" s="123">
        <f t="shared" si="8"/>
        <v>-7.912000000000001E-2</v>
      </c>
      <c r="EI25" s="470">
        <f t="shared" si="13"/>
        <v>105453.38393211839</v>
      </c>
      <c r="EJ25" s="470"/>
      <c r="EK25" s="470"/>
      <c r="EL25" s="128">
        <f t="shared" si="14"/>
        <v>1.3857415962183759</v>
      </c>
      <c r="ER25" s="123">
        <f t="shared" si="9"/>
        <v>-3.9199999999999999E-2</v>
      </c>
      <c r="ES25" s="470">
        <f t="shared" si="15"/>
        <v>126775.54893064307</v>
      </c>
      <c r="ET25" s="470"/>
      <c r="EU25" s="470"/>
      <c r="EV25" s="128">
        <f t="shared" si="10"/>
        <v>1.2638477625589613</v>
      </c>
      <c r="EX25" s="80"/>
      <c r="EZ25" s="81"/>
      <c r="FB25" s="124">
        <v>0.4</v>
      </c>
      <c r="FC25" s="38">
        <f t="shared" si="26"/>
        <v>334.41317396881624</v>
      </c>
      <c r="FD25" s="125">
        <f t="shared" si="27"/>
        <v>1.04660948564376</v>
      </c>
      <c r="FE25" s="80"/>
      <c r="FF25" s="81"/>
      <c r="FG25" s="124">
        <v>0.4</v>
      </c>
      <c r="FH25" s="129">
        <f t="shared" si="28"/>
        <v>0</v>
      </c>
      <c r="FI25" s="422">
        <f t="shared" si="29"/>
        <v>1.7976931348623099E+308</v>
      </c>
      <c r="FJ25" s="80"/>
      <c r="FM25" s="51"/>
      <c r="FN25" s="41">
        <v>1.8</v>
      </c>
      <c r="FO25" s="42">
        <v>-6610</v>
      </c>
      <c r="FP25" s="50"/>
      <c r="FQ25" s="51"/>
      <c r="FR25" s="41">
        <v>1.8</v>
      </c>
      <c r="FS25" s="42">
        <v>28456</v>
      </c>
      <c r="FT25" s="50"/>
      <c r="FU25" s="51"/>
      <c r="FV25" s="41">
        <v>1.8</v>
      </c>
      <c r="FW25" s="42">
        <v>-1305</v>
      </c>
      <c r="FX25" s="50"/>
      <c r="FY25" s="51"/>
      <c r="FZ25" s="41">
        <v>1.8</v>
      </c>
      <c r="GA25" s="42">
        <v>5983</v>
      </c>
      <c r="GB25" s="88"/>
    </row>
    <row r="26" spans="1:184" ht="17.5">
      <c r="A26" s="434" t="s">
        <v>5</v>
      </c>
      <c r="B26" s="156">
        <v>210</v>
      </c>
      <c r="C26" s="156">
        <v>135</v>
      </c>
      <c r="D26" s="156">
        <v>178</v>
      </c>
      <c r="E26" s="156">
        <v>184</v>
      </c>
      <c r="F26" s="156">
        <v>150</v>
      </c>
      <c r="G26" s="432">
        <v>160</v>
      </c>
      <c r="BC26" s="109">
        <v>-0.107</v>
      </c>
      <c r="BD26" s="110">
        <f t="shared" si="0"/>
        <v>-7.3616000000000001E-2</v>
      </c>
      <c r="BE26" s="111"/>
      <c r="BF26" s="109">
        <v>-3.2000000000000001E-2</v>
      </c>
      <c r="BG26" s="110">
        <f t="shared" si="1"/>
        <v>-3.1359999999999999E-2</v>
      </c>
      <c r="BI26" s="81"/>
      <c r="BK26" s="124">
        <v>1.2</v>
      </c>
      <c r="BL26" s="312">
        <f t="shared" si="2"/>
        <v>275.84735612910958</v>
      </c>
      <c r="BP26" s="124">
        <v>1.2</v>
      </c>
      <c r="BQ26" s="312">
        <f t="shared" si="3"/>
        <v>352.57586285791763</v>
      </c>
      <c r="BR26" s="119"/>
      <c r="BT26" s="80"/>
      <c r="BV26" s="81"/>
      <c r="BX26" s="123">
        <f t="shared" si="4"/>
        <v>-7.8432000000000016E-2</v>
      </c>
      <c r="BY26" s="123">
        <f t="shared" si="11"/>
        <v>7.8432000000000016E-2</v>
      </c>
      <c r="BZ26" s="496">
        <f t="shared" si="5"/>
        <v>321.7468111862986</v>
      </c>
      <c r="CA26" s="496"/>
      <c r="CB26" s="496"/>
      <c r="CE26" s="123">
        <f t="shared" si="6"/>
        <v>-3.8219999999999997E-2</v>
      </c>
      <c r="CF26" s="123">
        <f t="shared" si="12"/>
        <v>3.8219999999999997E-2</v>
      </c>
      <c r="CG26" s="514">
        <f t="shared" si="7"/>
        <v>347.15201806641858</v>
      </c>
      <c r="CH26" s="514"/>
      <c r="CI26" s="514"/>
      <c r="CJ26" s="425"/>
      <c r="CK26" s="80"/>
      <c r="CM26" s="81"/>
      <c r="CN26" s="102"/>
      <c r="CO26" s="102" t="s">
        <v>156</v>
      </c>
      <c r="CP26" s="475" t="s">
        <v>531</v>
      </c>
      <c r="CQ26" s="475"/>
      <c r="CR26" s="114" t="s">
        <v>153</v>
      </c>
      <c r="CS26" s="475" t="s">
        <v>154</v>
      </c>
      <c r="CT26" s="475"/>
      <c r="CU26" s="114" t="s">
        <v>155</v>
      </c>
      <c r="CV26" s="122" t="s">
        <v>381</v>
      </c>
      <c r="CX26" s="413"/>
      <c r="CZ26" s="102" t="s">
        <v>75</v>
      </c>
      <c r="DA26" s="102" t="s">
        <v>58</v>
      </c>
      <c r="DB26" s="464">
        <f>AN9+AN6*2</f>
        <v>0.17200000000000001</v>
      </c>
      <c r="DC26" s="464"/>
      <c r="DD26" s="464"/>
      <c r="DE26" s="464"/>
      <c r="DF26" s="38" t="s">
        <v>23</v>
      </c>
      <c r="DH26" s="102"/>
      <c r="DI26" s="102"/>
      <c r="DJ26" s="102"/>
      <c r="DL26" s="81"/>
      <c r="DN26" s="123">
        <f t="shared" si="16"/>
        <v>-7.9808000000000004E-2</v>
      </c>
      <c r="DO26" s="470">
        <f t="shared" si="17"/>
        <v>163.69574604215191</v>
      </c>
      <c r="DP26" s="470"/>
      <c r="DQ26" s="470">
        <f t="shared" si="18"/>
        <v>163.80433947400232</v>
      </c>
      <c r="DR26" s="470"/>
      <c r="DS26" s="125">
        <f t="shared" si="19"/>
        <v>327.50008551615423</v>
      </c>
      <c r="DT26" s="125">
        <f t="shared" si="20"/>
        <v>-0.10859343185040871</v>
      </c>
      <c r="DX26" s="123">
        <f t="shared" si="21"/>
        <v>-4.018E-2</v>
      </c>
      <c r="DY26" s="470">
        <f t="shared" si="22"/>
        <v>182.47734282978413</v>
      </c>
      <c r="DZ26" s="470"/>
      <c r="EA26" s="101">
        <f t="shared" si="23"/>
        <v>182.47852239687961</v>
      </c>
      <c r="EB26" s="125">
        <f t="shared" si="24"/>
        <v>364.95586522666372</v>
      </c>
      <c r="EC26" s="125">
        <f t="shared" si="25"/>
        <v>-1.1795670954768411E-3</v>
      </c>
      <c r="ED26" s="80"/>
      <c r="EF26" s="81"/>
      <c r="EH26" s="123">
        <f t="shared" si="8"/>
        <v>-7.8432000000000016E-2</v>
      </c>
      <c r="EI26" s="470">
        <f t="shared" si="13"/>
        <v>103630.8145618744</v>
      </c>
      <c r="EJ26" s="470"/>
      <c r="EK26" s="470"/>
      <c r="EL26" s="128">
        <f t="shared" si="14"/>
        <v>1.3978740986216383</v>
      </c>
      <c r="ER26" s="123">
        <f t="shared" si="9"/>
        <v>-3.8219999999999997E-2</v>
      </c>
      <c r="ES26" s="470">
        <f t="shared" si="15"/>
        <v>120516.36901068471</v>
      </c>
      <c r="ET26" s="470"/>
      <c r="EU26" s="470"/>
      <c r="EV26" s="128">
        <f t="shared" si="10"/>
        <v>1.2962521642895779</v>
      </c>
      <c r="EX26" s="80"/>
      <c r="EZ26" s="81"/>
      <c r="FB26" s="124">
        <v>0.5</v>
      </c>
      <c r="FC26" s="38">
        <f t="shared" si="26"/>
        <v>330.95223555775482</v>
      </c>
      <c r="FD26" s="125">
        <f t="shared" si="27"/>
        <v>1.0575544214413417</v>
      </c>
      <c r="FE26" s="80"/>
      <c r="FF26" s="81"/>
      <c r="FG26" s="124">
        <v>0.5</v>
      </c>
      <c r="FH26" s="129">
        <f t="shared" si="28"/>
        <v>0</v>
      </c>
      <c r="FI26" s="422">
        <f t="shared" si="29"/>
        <v>1.7976931348623099E+308</v>
      </c>
      <c r="FJ26" s="80"/>
      <c r="FM26" s="51"/>
      <c r="FN26" s="41">
        <v>1.9</v>
      </c>
      <c r="FO26" s="42">
        <v>-6530</v>
      </c>
      <c r="FP26" s="50"/>
      <c r="FQ26" s="51"/>
      <c r="FR26" s="41">
        <v>1.9</v>
      </c>
      <c r="FS26" s="42">
        <v>27799</v>
      </c>
      <c r="FT26" s="50"/>
      <c r="FU26" s="51"/>
      <c r="FV26" s="41">
        <v>1.9</v>
      </c>
      <c r="FW26" s="42">
        <v>-1290</v>
      </c>
      <c r="FX26" s="50"/>
      <c r="FY26" s="51"/>
      <c r="FZ26" s="41">
        <v>1.9</v>
      </c>
      <c r="GA26" s="42">
        <v>5853.25</v>
      </c>
      <c r="GB26" s="88"/>
    </row>
    <row r="27" spans="1:184">
      <c r="A27" s="435"/>
      <c r="D27" s="156"/>
      <c r="E27" s="13"/>
      <c r="F27" s="13"/>
      <c r="G27" s="25"/>
      <c r="BC27" s="109">
        <v>-0.106</v>
      </c>
      <c r="BD27" s="110">
        <f t="shared" si="0"/>
        <v>-7.2928000000000007E-2</v>
      </c>
      <c r="BE27" s="111"/>
      <c r="BF27" s="109">
        <v>-3.1E-2</v>
      </c>
      <c r="BG27" s="110">
        <f t="shared" si="1"/>
        <v>-3.0380000000000001E-2</v>
      </c>
      <c r="BI27" s="81"/>
      <c r="BK27" s="124">
        <v>1.3</v>
      </c>
      <c r="BL27" s="312">
        <f t="shared" si="2"/>
        <v>269.875717423987</v>
      </c>
      <c r="BP27" s="124">
        <v>1.3</v>
      </c>
      <c r="BQ27" s="312">
        <f t="shared" si="3"/>
        <v>345.37434644815221</v>
      </c>
      <c r="BR27" s="119"/>
      <c r="BT27" s="80"/>
      <c r="BV27" s="81"/>
      <c r="BX27" s="123">
        <f t="shared" si="4"/>
        <v>-7.7744000000000008E-2</v>
      </c>
      <c r="BY27" s="123">
        <f t="shared" si="11"/>
        <v>7.7744000000000008E-2</v>
      </c>
      <c r="BZ27" s="496">
        <f t="shared" si="5"/>
        <v>318.92447073729591</v>
      </c>
      <c r="CA27" s="496"/>
      <c r="CB27" s="496"/>
      <c r="CE27" s="123">
        <f t="shared" si="6"/>
        <v>-3.7239999999999995E-2</v>
      </c>
      <c r="CF27" s="123">
        <f t="shared" si="12"/>
        <v>3.7239999999999995E-2</v>
      </c>
      <c r="CG27" s="514">
        <f t="shared" si="7"/>
        <v>338.25068426984376</v>
      </c>
      <c r="CH27" s="514"/>
      <c r="CI27" s="514"/>
      <c r="CJ27" s="425"/>
      <c r="CK27" s="80"/>
      <c r="CM27" s="81"/>
      <c r="CN27" s="102"/>
      <c r="CO27" s="123">
        <f t="shared" ref="CO27:CO90" si="30">BD8</f>
        <v>-8.6000000000000007E-2</v>
      </c>
      <c r="CP27" s="470">
        <f>ABS($CP$18-$CP$21)-ABS(CO27)</f>
        <v>-6.0000000000000053E-3</v>
      </c>
      <c r="CQ27" s="470"/>
      <c r="CR27" s="129">
        <f>IF( CP27 &lt; 0, (($CP$18-ABS(CO27))*(($CP$21/2)+ABS(CO27))*$CP$20), CR26 )</f>
        <v>0</v>
      </c>
      <c r="CS27" s="462">
        <f>IF( CP27 &gt; 0, (($CP$18 - $CP$21 - ABS(CO27) ) * ( (($CP$18 - $CP$21 - ABS(CO27) )/2) +ABS(CO27) ) * $CP$24), 0)</f>
        <v>0</v>
      </c>
      <c r="CT27" s="462"/>
      <c r="CU27" s="130">
        <f>CR27+CS27</f>
        <v>0</v>
      </c>
      <c r="CV27" s="413">
        <f xml:space="preserve"> IF( CP27 &lt; 0,  (($CP$16*CU27) / ($CP$17*$CP$19)) / 1000000, (($CP$16*CU27) / ($CP$17*$CP$23)) / 1000000 )</f>
        <v>0</v>
      </c>
      <c r="CX27" s="413"/>
      <c r="CZ27" s="118" t="s">
        <v>95</v>
      </c>
      <c r="DL27" s="81"/>
      <c r="DN27" s="123">
        <f t="shared" si="16"/>
        <v>-7.912000000000001E-2</v>
      </c>
      <c r="DO27" s="470">
        <f t="shared" si="17"/>
        <v>162.28457581765062</v>
      </c>
      <c r="DP27" s="470"/>
      <c r="DQ27" s="470">
        <f t="shared" si="18"/>
        <v>162.39571051786189</v>
      </c>
      <c r="DR27" s="470"/>
      <c r="DS27" s="125">
        <f t="shared" si="19"/>
        <v>324.68028633551251</v>
      </c>
      <c r="DT27" s="125">
        <f t="shared" si="20"/>
        <v>-0.11113470021126659</v>
      </c>
      <c r="DX27" s="123">
        <f t="shared" si="21"/>
        <v>-3.9199999999999999E-2</v>
      </c>
      <c r="DY27" s="470">
        <f t="shared" si="22"/>
        <v>178.0266759314967</v>
      </c>
      <c r="DZ27" s="470"/>
      <c r="EA27" s="101">
        <f t="shared" si="23"/>
        <v>178.02813596678564</v>
      </c>
      <c r="EB27" s="125">
        <f t="shared" si="24"/>
        <v>356.05481189828231</v>
      </c>
      <c r="EC27" s="125">
        <f t="shared" si="25"/>
        <v>-1.4600352889431178E-3</v>
      </c>
      <c r="ED27" s="80"/>
      <c r="EF27" s="81"/>
      <c r="EH27" s="123">
        <f t="shared" si="8"/>
        <v>-7.7744000000000008E-2</v>
      </c>
      <c r="EI27" s="470">
        <f t="shared" si="13"/>
        <v>101824.17376281507</v>
      </c>
      <c r="EJ27" s="470"/>
      <c r="EK27" s="470"/>
      <c r="EL27" s="128">
        <f t="shared" si="14"/>
        <v>1.410220638939621</v>
      </c>
      <c r="ER27" s="123">
        <f t="shared" si="9"/>
        <v>-3.7239999999999995E-2</v>
      </c>
      <c r="ES27" s="470">
        <f t="shared" si="15"/>
        <v>114415.67246952861</v>
      </c>
      <c r="ET27" s="470"/>
      <c r="EU27" s="470"/>
      <c r="EV27" s="128">
        <f t="shared" si="10"/>
        <v>1.3303617662368301</v>
      </c>
      <c r="EX27" s="80"/>
      <c r="EZ27" s="81"/>
      <c r="FB27" s="124">
        <v>0.6</v>
      </c>
      <c r="FC27" s="38">
        <f t="shared" si="26"/>
        <v>327.49129714669328</v>
      </c>
      <c r="FD27" s="125">
        <f t="shared" si="27"/>
        <v>1.0687306900959399</v>
      </c>
      <c r="FE27" s="80"/>
      <c r="FF27" s="81"/>
      <c r="FG27" s="124">
        <v>0.6</v>
      </c>
      <c r="FH27" s="129">
        <f t="shared" si="28"/>
        <v>0</v>
      </c>
      <c r="FI27" s="422">
        <f t="shared" si="29"/>
        <v>1.7976931348623099E+308</v>
      </c>
      <c r="FJ27" s="80"/>
      <c r="FM27" s="51"/>
      <c r="FN27" s="41">
        <v>2</v>
      </c>
      <c r="FO27" s="42">
        <v>-6450</v>
      </c>
      <c r="FP27" s="50"/>
      <c r="FQ27" s="51"/>
      <c r="FR27" s="41">
        <v>2</v>
      </c>
      <c r="FS27" s="42">
        <v>27150</v>
      </c>
      <c r="FT27" s="50"/>
      <c r="FU27" s="51"/>
      <c r="FV27" s="41">
        <v>2</v>
      </c>
      <c r="FW27" s="42">
        <v>-1275</v>
      </c>
      <c r="FX27" s="50"/>
      <c r="FY27" s="51"/>
      <c r="FZ27" s="41">
        <v>2</v>
      </c>
      <c r="GA27" s="42">
        <v>5725</v>
      </c>
      <c r="GB27" s="88"/>
    </row>
    <row r="28" spans="1:184" ht="17.5">
      <c r="A28" s="434" t="s">
        <v>292</v>
      </c>
      <c r="B28" s="156">
        <v>7</v>
      </c>
      <c r="C28" s="436">
        <v>7.2</v>
      </c>
      <c r="D28" s="156">
        <v>10</v>
      </c>
      <c r="E28" s="156">
        <v>10</v>
      </c>
      <c r="F28" s="156">
        <v>10</v>
      </c>
      <c r="G28" s="432">
        <v>9</v>
      </c>
      <c r="BC28" s="109">
        <v>-0.105</v>
      </c>
      <c r="BD28" s="110">
        <f t="shared" si="0"/>
        <v>-7.2239999999999999E-2</v>
      </c>
      <c r="BE28" s="111"/>
      <c r="BF28" s="109">
        <v>-0.03</v>
      </c>
      <c r="BG28" s="110">
        <f t="shared" si="1"/>
        <v>-2.9399999999999999E-2</v>
      </c>
      <c r="BI28" s="81"/>
      <c r="BK28" s="124">
        <v>1.4</v>
      </c>
      <c r="BL28" s="312">
        <f t="shared" si="2"/>
        <v>263.97184199495086</v>
      </c>
      <c r="BP28" s="124">
        <v>1.4</v>
      </c>
      <c r="BQ28" s="312">
        <f t="shared" si="3"/>
        <v>338.25068426984382</v>
      </c>
      <c r="BR28" s="119"/>
      <c r="BT28" s="80"/>
      <c r="BV28" s="81"/>
      <c r="BX28" s="123">
        <f t="shared" si="4"/>
        <v>-7.7056000000000013E-2</v>
      </c>
      <c r="BY28" s="123">
        <f t="shared" si="11"/>
        <v>7.7056000000000013E-2</v>
      </c>
      <c r="BZ28" s="496">
        <f t="shared" si="5"/>
        <v>316.10213028829338</v>
      </c>
      <c r="CA28" s="496"/>
      <c r="CB28" s="496"/>
      <c r="CE28" s="123">
        <f t="shared" si="6"/>
        <v>-3.6260000000000001E-2</v>
      </c>
      <c r="CF28" s="123">
        <f t="shared" si="12"/>
        <v>3.6260000000000001E-2</v>
      </c>
      <c r="CG28" s="514">
        <f t="shared" si="7"/>
        <v>329.34935047326894</v>
      </c>
      <c r="CH28" s="514"/>
      <c r="CI28" s="514"/>
      <c r="CJ28" s="425"/>
      <c r="CK28" s="80"/>
      <c r="CM28" s="81"/>
      <c r="CO28" s="123">
        <f t="shared" si="30"/>
        <v>-8.5312000000000013E-2</v>
      </c>
      <c r="CP28" s="470">
        <f t="shared" ref="CP28:CP91" si="31">ABS($CP$18-$CP$21)-ABS(CO28)</f>
        <v>-5.3120000000000112E-3</v>
      </c>
      <c r="CQ28" s="470"/>
      <c r="CR28" s="129">
        <f t="shared" ref="CR28:CR91" si="32">IF( CP28 &lt; 0, (($CP$18-ABS(CO28))*(($CP$21/2)+ABS(CO28))*$CP$20), CR27 )</f>
        <v>5.9543482879999506E-6</v>
      </c>
      <c r="CS28" s="462">
        <f t="shared" ref="CS28:CS47" si="33">IF( CP28 &gt; 0, (($CP$18 - $CP$21 - ABS(CO28) ) * ( (($CP$18 - $CP$21 - ABS(CO28) )/2) +ABS(CO28) ) * $CP$24), 0)</f>
        <v>0</v>
      </c>
      <c r="CT28" s="462"/>
      <c r="CU28" s="130">
        <f>CR28+CS28</f>
        <v>5.9543482879999506E-6</v>
      </c>
      <c r="CV28" s="413">
        <f xml:space="preserve"> IF( CP28 &lt; 0,  (($CP$16*CU28) / ($CP$17*$CP$19)) / 1000000, (($CP$16*CU28) / ($CP$17*$CP$23)) / 1000000 )</f>
        <v>-4.8173699023893242E-2</v>
      </c>
      <c r="CX28" s="413"/>
      <c r="CZ28" s="102"/>
      <c r="DA28" s="75" t="s">
        <v>453</v>
      </c>
      <c r="DB28" s="75" t="s">
        <v>531</v>
      </c>
      <c r="DC28" s="469" t="s">
        <v>533</v>
      </c>
      <c r="DD28" s="469"/>
      <c r="DF28" s="114" t="s">
        <v>532</v>
      </c>
      <c r="DG28" s="75" t="s">
        <v>284</v>
      </c>
      <c r="DH28" s="75" t="s">
        <v>105</v>
      </c>
      <c r="DI28" s="75" t="s">
        <v>102</v>
      </c>
      <c r="DJ28" s="126" t="s">
        <v>381</v>
      </c>
      <c r="DL28" s="81"/>
      <c r="DN28" s="123">
        <f t="shared" si="16"/>
        <v>-7.8432000000000016E-2</v>
      </c>
      <c r="DO28" s="470">
        <f t="shared" si="17"/>
        <v>160.8734055931493</v>
      </c>
      <c r="DP28" s="470"/>
      <c r="DQ28" s="470">
        <f t="shared" si="18"/>
        <v>160.98712364113314</v>
      </c>
      <c r="DR28" s="470"/>
      <c r="DS28" s="125">
        <f t="shared" si="19"/>
        <v>321.86052923428247</v>
      </c>
      <c r="DT28" s="125">
        <f t="shared" si="20"/>
        <v>-0.11371804798383778</v>
      </c>
      <c r="DX28" s="123">
        <f t="shared" si="21"/>
        <v>-3.8219999999999997E-2</v>
      </c>
      <c r="DY28" s="470">
        <f t="shared" si="22"/>
        <v>173.57600903320929</v>
      </c>
      <c r="DZ28" s="470"/>
      <c r="EA28" s="101">
        <f t="shared" si="23"/>
        <v>173.57778093099739</v>
      </c>
      <c r="EB28" s="125">
        <f t="shared" si="24"/>
        <v>347.15378996420668</v>
      </c>
      <c r="EC28" s="125">
        <f t="shared" si="25"/>
        <v>-1.7718977881031606E-3</v>
      </c>
      <c r="ED28" s="80"/>
      <c r="EF28" s="81"/>
      <c r="EH28" s="123">
        <f t="shared" si="8"/>
        <v>-7.7056000000000013E-2</v>
      </c>
      <c r="EI28" s="470">
        <f t="shared" si="13"/>
        <v>100033.4612471836</v>
      </c>
      <c r="EJ28" s="470"/>
      <c r="EK28" s="470"/>
      <c r="EL28" s="128">
        <f t="shared" si="14"/>
        <v>1.4227869258602432</v>
      </c>
      <c r="ER28" s="123">
        <f t="shared" si="9"/>
        <v>-3.6260000000000001E-2</v>
      </c>
      <c r="ES28" s="470">
        <f t="shared" si="15"/>
        <v>108473.45752812375</v>
      </c>
      <c r="ET28" s="470"/>
      <c r="EU28" s="470"/>
      <c r="EV28" s="128">
        <f t="shared" si="10"/>
        <v>1.3663147983700521</v>
      </c>
      <c r="EX28" s="80"/>
      <c r="EZ28" s="81"/>
      <c r="FB28" s="124">
        <v>0.7</v>
      </c>
      <c r="FC28" s="38">
        <f t="shared" si="26"/>
        <v>324.03035873563175</v>
      </c>
      <c r="FD28" s="125">
        <f t="shared" si="27"/>
        <v>1.0801457041423586</v>
      </c>
      <c r="FE28" s="80"/>
      <c r="FF28" s="81"/>
      <c r="FG28" s="124">
        <v>0.7</v>
      </c>
      <c r="FH28" s="129">
        <f t="shared" si="28"/>
        <v>0</v>
      </c>
      <c r="FI28" s="422">
        <f t="shared" si="29"/>
        <v>1.7976931348623099E+308</v>
      </c>
      <c r="FJ28" s="80"/>
      <c r="FM28" s="51"/>
      <c r="FN28" s="41">
        <v>2.1</v>
      </c>
      <c r="FO28" s="42">
        <v>-6370</v>
      </c>
      <c r="FP28" s="50"/>
      <c r="FQ28" s="51"/>
      <c r="FR28" s="41">
        <v>2.1</v>
      </c>
      <c r="FS28" s="42">
        <v>26509</v>
      </c>
      <c r="FT28" s="50"/>
      <c r="FU28" s="51"/>
      <c r="FV28" s="41">
        <v>2.1</v>
      </c>
      <c r="FW28" s="42">
        <v>-1260</v>
      </c>
      <c r="FX28" s="50"/>
      <c r="FY28" s="51"/>
      <c r="FZ28" s="41">
        <v>2.1</v>
      </c>
      <c r="GA28" s="42">
        <v>5598.25</v>
      </c>
      <c r="GB28" s="88"/>
    </row>
    <row r="29" spans="1:184">
      <c r="A29" s="437" t="s">
        <v>523</v>
      </c>
      <c r="B29" s="438">
        <v>0</v>
      </c>
      <c r="C29" s="439">
        <v>0.85070000000000001</v>
      </c>
      <c r="D29" s="439">
        <v>0.84193548387096773</v>
      </c>
      <c r="E29" s="440">
        <v>0.85435483870967743</v>
      </c>
      <c r="F29" s="440">
        <v>0.69758064516129037</v>
      </c>
      <c r="G29" s="441">
        <v>0.82774193548387098</v>
      </c>
      <c r="BC29" s="109">
        <v>-0.104</v>
      </c>
      <c r="BD29" s="110">
        <f t="shared" si="0"/>
        <v>-7.1552000000000004E-2</v>
      </c>
      <c r="BE29" s="111"/>
      <c r="BF29" s="109">
        <v>-2.9000000000000001E-2</v>
      </c>
      <c r="BG29" s="110">
        <f t="shared" si="1"/>
        <v>-2.8420000000000001E-2</v>
      </c>
      <c r="BI29" s="81"/>
      <c r="BK29" s="124">
        <v>1.5</v>
      </c>
      <c r="BL29" s="312">
        <f t="shared" si="2"/>
        <v>258.13572984200124</v>
      </c>
      <c r="BP29" s="124">
        <v>1.5</v>
      </c>
      <c r="BQ29" s="312">
        <f t="shared" si="3"/>
        <v>331.20487632299228</v>
      </c>
      <c r="BR29" s="119"/>
      <c r="BT29" s="80"/>
      <c r="BV29" s="81"/>
      <c r="BX29" s="123">
        <f t="shared" si="4"/>
        <v>-7.6368000000000005E-2</v>
      </c>
      <c r="BY29" s="123">
        <f t="shared" si="11"/>
        <v>7.6368000000000005E-2</v>
      </c>
      <c r="BZ29" s="496">
        <f t="shared" si="5"/>
        <v>313.27978983929074</v>
      </c>
      <c r="CA29" s="496"/>
      <c r="CB29" s="496"/>
      <c r="CE29" s="123">
        <f t="shared" si="6"/>
        <v>-3.5279999999999999E-2</v>
      </c>
      <c r="CF29" s="123">
        <f t="shared" si="12"/>
        <v>3.5279999999999999E-2</v>
      </c>
      <c r="CG29" s="514">
        <f t="shared" si="7"/>
        <v>320.44801667669407</v>
      </c>
      <c r="CH29" s="514"/>
      <c r="CI29" s="514"/>
      <c r="CJ29" s="425"/>
      <c r="CK29" s="80"/>
      <c r="CM29" s="81"/>
      <c r="CO29" s="123">
        <f t="shared" si="30"/>
        <v>-8.4624000000000005E-2</v>
      </c>
      <c r="CP29" s="470">
        <f t="shared" si="31"/>
        <v>-4.6240000000000031E-3</v>
      </c>
      <c r="CQ29" s="470"/>
      <c r="CR29" s="129">
        <f t="shared" si="32"/>
        <v>1.1815921152000021E-5</v>
      </c>
      <c r="CS29" s="462">
        <f t="shared" si="33"/>
        <v>0</v>
      </c>
      <c r="CT29" s="462"/>
      <c r="CU29" s="130">
        <f t="shared" ref="CU29:CU92" si="34">CR29+CS29</f>
        <v>1.1815921152000021E-5</v>
      </c>
      <c r="CV29" s="413">
        <f t="shared" ref="CV29:CV92" si="35" xml:space="preserve"> IF( CP29 &lt; 0,  (($CP$16*CU29) / ($CP$17*$CP$19)) / 1000000, (($CP$16*CU29) / ($CP$17*$CP$23)) / 1000000 )</f>
        <v>-9.5596797791232535E-2</v>
      </c>
      <c r="CX29" s="413"/>
      <c r="CZ29" s="102" t="s">
        <v>89</v>
      </c>
      <c r="DA29" s="123">
        <f t="shared" ref="DA29:DA60" si="36">BG8</f>
        <v>-4.9000000000000002E-2</v>
      </c>
      <c r="DB29" s="123">
        <f>( ABS($DB$22-$DB$25) - ABS(DA29) )</f>
        <v>-4.5999999999999999E-2</v>
      </c>
      <c r="DC29" s="467">
        <f>IF(DB29 &gt; 0,DC28, ( 2 * ( $DB$22 - ABS(DA29) ) *$DB$24) )</f>
        <v>0</v>
      </c>
      <c r="DD29" s="467"/>
      <c r="DF29" s="424">
        <f>IF(DB29 &lt; 0,0,  (( $DB$22 - $DB$25) - ABS(DA29)) * $DB$26)</f>
        <v>0</v>
      </c>
      <c r="DG29" s="424">
        <f t="shared" ref="DG29:DG75" si="37">( ( ( $DB$22 - ABS(DA29))/2 ) + ABS(DA29) ) * DC29</f>
        <v>0</v>
      </c>
      <c r="DH29" s="129">
        <f>( ( (( $DB$22 - $DB$25) - ABS(DA29))/2 ) + ABS(DA29) ) * DF29</f>
        <v>0</v>
      </c>
      <c r="DI29" s="129">
        <f t="shared" ref="DI29:DI60" si="38">DH29+DG29</f>
        <v>0</v>
      </c>
      <c r="DJ29" s="313">
        <f>IF(DB29 &lt; 0, (($DB$20*DI29)/($DB$21*$DB$23)) / 1000000,(($DB$20*DI29)/($DB$21*$DB$26)) / 1000000 )</f>
        <v>0</v>
      </c>
      <c r="DL29" s="81"/>
      <c r="DN29" s="123">
        <f t="shared" si="16"/>
        <v>-7.7744000000000008E-2</v>
      </c>
      <c r="DO29" s="470">
        <f t="shared" si="17"/>
        <v>159.46223536864795</v>
      </c>
      <c r="DP29" s="470"/>
      <c r="DQ29" s="470">
        <f t="shared" si="18"/>
        <v>159.57857965492423</v>
      </c>
      <c r="DR29" s="470"/>
      <c r="DS29" s="125">
        <f t="shared" si="19"/>
        <v>319.04081502357218</v>
      </c>
      <c r="DT29" s="125">
        <f t="shared" si="20"/>
        <v>-0.11634428627627358</v>
      </c>
      <c r="DX29" s="123">
        <f t="shared" si="21"/>
        <v>-3.7239999999999995E-2</v>
      </c>
      <c r="DY29" s="470">
        <f t="shared" si="22"/>
        <v>169.12534213492188</v>
      </c>
      <c r="DZ29" s="470"/>
      <c r="EA29" s="101">
        <f t="shared" si="23"/>
        <v>169.12745796910511</v>
      </c>
      <c r="EB29" s="125">
        <f t="shared" si="24"/>
        <v>338.25280010402696</v>
      </c>
      <c r="EC29" s="125">
        <f t="shared" si="25"/>
        <v>-2.1158341832290262E-3</v>
      </c>
      <c r="ED29" s="80"/>
      <c r="EF29" s="81"/>
      <c r="EH29" s="123">
        <f t="shared" si="8"/>
        <v>-7.6368000000000005E-2</v>
      </c>
      <c r="EI29" s="470">
        <f t="shared" si="13"/>
        <v>98258.676729758285</v>
      </c>
      <c r="EJ29" s="470"/>
      <c r="EK29" s="470"/>
      <c r="EL29" s="128">
        <f t="shared" si="14"/>
        <v>1.4355788726763685</v>
      </c>
      <c r="ER29" s="123">
        <f t="shared" si="9"/>
        <v>-3.5279999999999999E-2</v>
      </c>
      <c r="ES29" s="470">
        <f t="shared" si="15"/>
        <v>102689.72245362813</v>
      </c>
      <c r="ET29" s="470"/>
      <c r="EU29" s="470"/>
      <c r="EV29" s="128">
        <f t="shared" si="10"/>
        <v>1.404264845274956</v>
      </c>
      <c r="EX29" s="80"/>
      <c r="EZ29" s="81"/>
      <c r="FB29" s="124">
        <v>0.8</v>
      </c>
      <c r="FC29" s="38">
        <f t="shared" si="26"/>
        <v>320.56942032457033</v>
      </c>
      <c r="FD29" s="125">
        <f t="shared" si="27"/>
        <v>1.091807196224867</v>
      </c>
      <c r="FE29" s="80"/>
      <c r="FF29" s="81"/>
      <c r="FG29" s="124">
        <v>0.8</v>
      </c>
      <c r="FH29" s="129">
        <f t="shared" si="28"/>
        <v>0</v>
      </c>
      <c r="FI29" s="422">
        <f t="shared" si="29"/>
        <v>1.7976931348623099E+308</v>
      </c>
      <c r="FJ29" s="80"/>
      <c r="FM29" s="51"/>
      <c r="FN29" s="41">
        <v>2.2000000000000002</v>
      </c>
      <c r="FO29" s="42">
        <v>-6290</v>
      </c>
      <c r="FP29" s="50"/>
      <c r="FQ29" s="51"/>
      <c r="FR29" s="41">
        <v>2.2000000000000002</v>
      </c>
      <c r="FS29" s="42">
        <v>25876</v>
      </c>
      <c r="FT29" s="50"/>
      <c r="FU29" s="51"/>
      <c r="FV29" s="41">
        <v>2.2000000000000002</v>
      </c>
      <c r="FW29" s="42">
        <v>-1245</v>
      </c>
      <c r="FX29" s="50"/>
      <c r="FY29" s="51"/>
      <c r="FZ29" s="41">
        <v>2.2000000000000002</v>
      </c>
      <c r="GA29" s="42">
        <v>5473</v>
      </c>
      <c r="GB29" s="88"/>
    </row>
    <row r="30" spans="1:184">
      <c r="A30" s="13"/>
      <c r="B30" s="13"/>
      <c r="F30" s="13"/>
      <c r="G30" s="13"/>
      <c r="H30" s="13"/>
      <c r="BC30" s="109">
        <v>-0.10299999999999999</v>
      </c>
      <c r="BD30" s="110">
        <f t="shared" si="0"/>
        <v>-7.0863999999999996E-2</v>
      </c>
      <c r="BE30" s="111"/>
      <c r="BF30" s="109">
        <v>-2.8000000000000001E-2</v>
      </c>
      <c r="BG30" s="110">
        <f t="shared" si="1"/>
        <v>-2.7439999999999999E-2</v>
      </c>
      <c r="BI30" s="81"/>
      <c r="BK30" s="124">
        <v>1.6</v>
      </c>
      <c r="BL30" s="312">
        <f t="shared" si="2"/>
        <v>252.36738096513815</v>
      </c>
      <c r="BP30" s="124">
        <v>1.6</v>
      </c>
      <c r="BQ30" s="312">
        <f t="shared" si="3"/>
        <v>324.23692260759765</v>
      </c>
      <c r="BR30" s="119"/>
      <c r="BT30" s="80"/>
      <c r="BV30" s="81"/>
      <c r="BX30" s="123">
        <f t="shared" si="4"/>
        <v>-7.5680000000000011E-2</v>
      </c>
      <c r="BY30" s="123">
        <f t="shared" si="11"/>
        <v>7.5680000000000011E-2</v>
      </c>
      <c r="BZ30" s="496">
        <f t="shared" si="5"/>
        <v>310.4574493902881</v>
      </c>
      <c r="CA30" s="496"/>
      <c r="CB30" s="496"/>
      <c r="CE30" s="123">
        <f t="shared" si="6"/>
        <v>-3.4300000000000004E-2</v>
      </c>
      <c r="CF30" s="123">
        <f t="shared" si="12"/>
        <v>3.4300000000000004E-2</v>
      </c>
      <c r="CG30" s="514">
        <f t="shared" si="7"/>
        <v>311.54668288011931</v>
      </c>
      <c r="CH30" s="514"/>
      <c r="CI30" s="514"/>
      <c r="CJ30" s="425"/>
      <c r="CK30" s="80"/>
      <c r="CM30" s="81"/>
      <c r="CO30" s="123">
        <f t="shared" si="30"/>
        <v>-8.3936000000000011E-2</v>
      </c>
      <c r="CP30" s="470">
        <f t="shared" si="31"/>
        <v>-3.9360000000000089E-3</v>
      </c>
      <c r="CQ30" s="470"/>
      <c r="CR30" s="129">
        <f t="shared" si="32"/>
        <v>1.758471859199997E-5</v>
      </c>
      <c r="CS30" s="462">
        <f t="shared" si="33"/>
        <v>0</v>
      </c>
      <c r="CT30" s="462"/>
      <c r="CU30" s="130">
        <f t="shared" si="34"/>
        <v>1.758471859199997E-5</v>
      </c>
      <c r="CV30" s="413">
        <f t="shared" si="35"/>
        <v>-0.14226929630201593</v>
      </c>
      <c r="CX30" s="413"/>
      <c r="DA30" s="123">
        <f t="shared" si="36"/>
        <v>-4.802E-2</v>
      </c>
      <c r="DB30" s="123">
        <f t="shared" ref="DB30:DB93" si="39">( ABS($DB$22-$DB$25) - ABS(DA30) )</f>
        <v>-4.5019999999999998E-2</v>
      </c>
      <c r="DC30" s="467">
        <f t="shared" ref="DC30:DC93" si="40">IF(DB30 &gt; 0,DC29, ( 2 * ( $DB$22 - ABS(DA30) ) *$DB$24) )</f>
        <v>1.1760000000000021E-5</v>
      </c>
      <c r="DD30" s="467"/>
      <c r="DF30" s="424">
        <f t="shared" ref="DF30:DF93" si="41">IF(DB30 &lt; 0,0,  (( $DB$22 - $DB$25) - ABS(DA30)) * $DB$26)</f>
        <v>0</v>
      </c>
      <c r="DG30" s="424">
        <f t="shared" si="37"/>
        <v>5.7047760000000099E-7</v>
      </c>
      <c r="DH30" s="129">
        <f t="shared" ref="DH30:DH93" si="42">( ( (( $DB$22 - $DB$25) - ABS(DA30))/2 ) + ABS(DA30) ) * DF30</f>
        <v>0</v>
      </c>
      <c r="DI30" s="129">
        <f t="shared" si="38"/>
        <v>5.7047760000000099E-7</v>
      </c>
      <c r="DJ30" s="313">
        <f t="shared" ref="DJ30:DJ93" si="43">IF(DB30 &lt; 0, (($DB$20*DI30)/($DB$21*$DB$23)) / 1000000,(($DB$20*DI30)/($DB$21*$DB$26)) / 1000000 )</f>
        <v>-7.9310884127481912E-2</v>
      </c>
      <c r="DL30" s="81"/>
      <c r="DN30" s="123">
        <f t="shared" si="16"/>
        <v>-7.7056000000000013E-2</v>
      </c>
      <c r="DO30" s="470">
        <f t="shared" si="17"/>
        <v>158.05106514414669</v>
      </c>
      <c r="DP30" s="470"/>
      <c r="DQ30" s="470">
        <f t="shared" si="18"/>
        <v>158.1700794018729</v>
      </c>
      <c r="DR30" s="470"/>
      <c r="DS30" s="125">
        <f t="shared" si="19"/>
        <v>316.22114454601956</v>
      </c>
      <c r="DT30" s="125">
        <f t="shared" si="20"/>
        <v>-0.11901425772620655</v>
      </c>
      <c r="DX30" s="123">
        <f t="shared" si="21"/>
        <v>-3.6260000000000001E-2</v>
      </c>
      <c r="DY30" s="470">
        <f t="shared" si="22"/>
        <v>164.67467523663447</v>
      </c>
      <c r="DZ30" s="470"/>
      <c r="EA30" s="101">
        <f t="shared" si="23"/>
        <v>164.67716788091047</v>
      </c>
      <c r="EB30" s="125">
        <f t="shared" si="24"/>
        <v>329.35184311754495</v>
      </c>
      <c r="EC30" s="125">
        <f t="shared" si="25"/>
        <v>-2.4926442760033751E-3</v>
      </c>
      <c r="ED30" s="80"/>
      <c r="EF30" s="81"/>
      <c r="EH30" s="123">
        <f t="shared" si="8"/>
        <v>-7.5680000000000011E-2</v>
      </c>
      <c r="EI30" s="470">
        <f t="shared" si="13"/>
        <v>96499.819927852746</v>
      </c>
      <c r="EJ30" s="470"/>
      <c r="EK30" s="470"/>
      <c r="EL30" s="128">
        <f t="shared" si="14"/>
        <v>1.4486026065246982</v>
      </c>
      <c r="ER30" s="123">
        <f t="shared" si="9"/>
        <v>-3.4300000000000004E-2</v>
      </c>
      <c r="ES30" s="470">
        <f t="shared" si="15"/>
        <v>97064.465559408956</v>
      </c>
      <c r="ET30" s="470"/>
      <c r="EU30" s="470"/>
      <c r="EV30" s="128">
        <f t="shared" si="10"/>
        <v>1.4443830389070922</v>
      </c>
      <c r="EX30" s="80"/>
      <c r="EZ30" s="81"/>
      <c r="FB30" s="124">
        <v>0.9</v>
      </c>
      <c r="FC30" s="38">
        <f t="shared" si="26"/>
        <v>317.10848191350885</v>
      </c>
      <c r="FD30" s="125">
        <f t="shared" si="27"/>
        <v>1.1037232365656566</v>
      </c>
      <c r="FE30" s="80"/>
      <c r="FF30" s="81"/>
      <c r="FG30" s="124">
        <v>0.9</v>
      </c>
      <c r="FH30" s="129">
        <f t="shared" si="28"/>
        <v>0</v>
      </c>
      <c r="FI30" s="422">
        <f t="shared" si="29"/>
        <v>1.7976931348623099E+308</v>
      </c>
      <c r="FJ30" s="80"/>
      <c r="FM30" s="51"/>
      <c r="FN30" s="41">
        <v>2.2999999999999998</v>
      </c>
      <c r="FO30" s="42">
        <v>-6210</v>
      </c>
      <c r="FP30" s="50"/>
      <c r="FQ30" s="51"/>
      <c r="FR30" s="41">
        <v>2.2999999999999998</v>
      </c>
      <c r="FS30" s="42">
        <v>25251</v>
      </c>
      <c r="FT30" s="50"/>
      <c r="FU30" s="51"/>
      <c r="FV30" s="41">
        <v>2.2999999999999998</v>
      </c>
      <c r="FW30" s="42">
        <v>-1230</v>
      </c>
      <c r="FX30" s="50"/>
      <c r="FY30" s="51"/>
      <c r="FZ30" s="41">
        <v>2.2999999999999998</v>
      </c>
      <c r="GA30" s="42">
        <v>5349.25</v>
      </c>
      <c r="GB30" s="88"/>
    </row>
    <row r="31" spans="1:184">
      <c r="A31" s="13"/>
      <c r="B31" s="13"/>
      <c r="F31" s="13"/>
      <c r="G31" s="13"/>
      <c r="H31" s="13"/>
      <c r="BC31" s="109">
        <v>-0.10199999999999999</v>
      </c>
      <c r="BD31" s="110">
        <f t="shared" si="0"/>
        <v>-7.0176000000000002E-2</v>
      </c>
      <c r="BE31" s="111"/>
      <c r="BF31" s="109">
        <v>-2.7E-2</v>
      </c>
      <c r="BG31" s="110">
        <f t="shared" si="1"/>
        <v>-2.6460000000000001E-2</v>
      </c>
      <c r="BI31" s="81"/>
      <c r="BK31" s="124">
        <v>1.7</v>
      </c>
      <c r="BL31" s="312">
        <f t="shared" si="2"/>
        <v>246.66679536436158</v>
      </c>
      <c r="BP31" s="124">
        <v>1.7</v>
      </c>
      <c r="BQ31" s="312">
        <f t="shared" si="3"/>
        <v>317.34682312366004</v>
      </c>
      <c r="BR31" s="119"/>
      <c r="BT31" s="80"/>
      <c r="BV31" s="81"/>
      <c r="BX31" s="123">
        <f t="shared" si="4"/>
        <v>-7.4992000000000003E-2</v>
      </c>
      <c r="BY31" s="123">
        <f t="shared" si="11"/>
        <v>7.4992000000000003E-2</v>
      </c>
      <c r="BZ31" s="496">
        <f t="shared" si="5"/>
        <v>307.63510894128547</v>
      </c>
      <c r="CA31" s="496"/>
      <c r="CB31" s="496"/>
      <c r="CE31" s="123">
        <f t="shared" si="6"/>
        <v>-3.3320000000000002E-2</v>
      </c>
      <c r="CF31" s="123">
        <f t="shared" si="12"/>
        <v>3.3320000000000002E-2</v>
      </c>
      <c r="CG31" s="514">
        <f t="shared" si="7"/>
        <v>302.64534908354443</v>
      </c>
      <c r="CH31" s="514"/>
      <c r="CI31" s="514"/>
      <c r="CJ31" s="425"/>
      <c r="CK31" s="80"/>
      <c r="CM31" s="81"/>
      <c r="CO31" s="123">
        <f t="shared" si="30"/>
        <v>-8.3248000000000003E-2</v>
      </c>
      <c r="CP31" s="470">
        <f t="shared" si="31"/>
        <v>-3.2480000000000009E-3</v>
      </c>
      <c r="CQ31" s="470"/>
      <c r="CR31" s="129">
        <f t="shared" si="32"/>
        <v>2.3260740608000041E-5</v>
      </c>
      <c r="CS31" s="462">
        <f t="shared" si="33"/>
        <v>0</v>
      </c>
      <c r="CT31" s="462"/>
      <c r="CU31" s="130">
        <f t="shared" si="34"/>
        <v>2.3260740608000041E-5</v>
      </c>
      <c r="CV31" s="413">
        <f t="shared" si="35"/>
        <v>-0.18819119455624539</v>
      </c>
      <c r="CX31" s="413"/>
      <c r="DA31" s="123">
        <f t="shared" si="36"/>
        <v>-4.7039999999999998E-2</v>
      </c>
      <c r="DB31" s="123">
        <f t="shared" si="39"/>
        <v>-4.4039999999999996E-2</v>
      </c>
      <c r="DC31" s="467">
        <f t="shared" si="40"/>
        <v>2.3520000000000042E-5</v>
      </c>
      <c r="DD31" s="467"/>
      <c r="DF31" s="424">
        <f t="shared" si="41"/>
        <v>0</v>
      </c>
      <c r="DG31" s="424">
        <f t="shared" si="37"/>
        <v>1.129430400000002E-6</v>
      </c>
      <c r="DH31" s="129">
        <f t="shared" si="42"/>
        <v>0</v>
      </c>
      <c r="DI31" s="129">
        <f t="shared" si="38"/>
        <v>1.129430400000002E-6</v>
      </c>
      <c r="DJ31" s="313">
        <f t="shared" si="43"/>
        <v>-0.15701952817158038</v>
      </c>
      <c r="DL31" s="81"/>
      <c r="DN31" s="123">
        <f t="shared" si="16"/>
        <v>-7.6368000000000005E-2</v>
      </c>
      <c r="DO31" s="470">
        <f t="shared" si="17"/>
        <v>156.63989491964537</v>
      </c>
      <c r="DP31" s="470"/>
      <c r="DQ31" s="470">
        <f t="shared" si="18"/>
        <v>156.76162375756036</v>
      </c>
      <c r="DR31" s="470"/>
      <c r="DS31" s="125">
        <f t="shared" si="19"/>
        <v>313.40151867720573</v>
      </c>
      <c r="DT31" s="125">
        <f t="shared" si="20"/>
        <v>-0.12172883791498634</v>
      </c>
      <c r="DX31" s="123">
        <f t="shared" si="21"/>
        <v>-3.5279999999999999E-2</v>
      </c>
      <c r="DY31" s="470">
        <f t="shared" si="22"/>
        <v>160.22400833834703</v>
      </c>
      <c r="DZ31" s="470"/>
      <c r="EA31" s="101">
        <f t="shared" si="23"/>
        <v>160.22691160311931</v>
      </c>
      <c r="EB31" s="125">
        <f t="shared" si="24"/>
        <v>320.45091994146634</v>
      </c>
      <c r="EC31" s="125">
        <f t="shared" si="25"/>
        <v>-2.903264772271541E-3</v>
      </c>
      <c r="ED31" s="80"/>
      <c r="EF31" s="81"/>
      <c r="EH31" s="123">
        <f t="shared" si="8"/>
        <v>-7.4992000000000003E-2</v>
      </c>
      <c r="EI31" s="470">
        <f t="shared" si="13"/>
        <v>94756.890561316002</v>
      </c>
      <c r="EJ31" s="470"/>
      <c r="EK31" s="470"/>
      <c r="EL31" s="128">
        <f t="shared" si="14"/>
        <v>1.4618644781292529</v>
      </c>
      <c r="ER31" s="123">
        <f t="shared" si="9"/>
        <v>-3.3320000000000002E-2</v>
      </c>
      <c r="ES31" s="470">
        <f t="shared" si="15"/>
        <v>91597.685205042391</v>
      </c>
      <c r="ET31" s="470"/>
      <c r="EU31" s="470"/>
      <c r="EV31" s="128">
        <f t="shared" si="10"/>
        <v>1.4868606381377736</v>
      </c>
      <c r="EX31" s="80"/>
      <c r="EZ31" s="81"/>
      <c r="FB31" s="124">
        <v>1</v>
      </c>
      <c r="FC31" s="38">
        <f t="shared" si="26"/>
        <v>313.64754350244732</v>
      </c>
      <c r="FD31" s="125">
        <f t="shared" si="27"/>
        <v>1.1159022515898296</v>
      </c>
      <c r="FE31" s="80"/>
      <c r="FF31" s="81"/>
      <c r="FG31" s="124">
        <v>1</v>
      </c>
      <c r="FH31" s="129">
        <f t="shared" si="28"/>
        <v>0</v>
      </c>
      <c r="FI31" s="422">
        <f t="shared" si="29"/>
        <v>1.7976931348623099E+308</v>
      </c>
      <c r="FJ31" s="80"/>
      <c r="FM31" s="51"/>
      <c r="FN31" s="41">
        <v>2.4</v>
      </c>
      <c r="FO31" s="42">
        <v>-6130</v>
      </c>
      <c r="FP31" s="50"/>
      <c r="FQ31" s="51"/>
      <c r="FR31" s="41">
        <v>2.4</v>
      </c>
      <c r="FS31" s="42">
        <v>24634</v>
      </c>
      <c r="FT31" s="50"/>
      <c r="FU31" s="51"/>
      <c r="FV31" s="41">
        <v>2.4</v>
      </c>
      <c r="FW31" s="42">
        <v>-1215</v>
      </c>
      <c r="FX31" s="50"/>
      <c r="FY31" s="51"/>
      <c r="FZ31" s="41">
        <v>2.4</v>
      </c>
      <c r="GA31" s="42">
        <v>5227</v>
      </c>
      <c r="GB31" s="88"/>
    </row>
    <row r="32" spans="1:184">
      <c r="A32" s="13"/>
      <c r="B32" s="13"/>
      <c r="F32" s="13"/>
      <c r="G32" s="13"/>
      <c r="H32" s="13"/>
      <c r="BC32" s="109">
        <v>-0.10100000000000001</v>
      </c>
      <c r="BD32" s="110">
        <f t="shared" si="0"/>
        <v>-6.9488000000000008E-2</v>
      </c>
      <c r="BE32" s="111"/>
      <c r="BF32" s="109">
        <v>-2.5999999999999999E-2</v>
      </c>
      <c r="BG32" s="110">
        <f t="shared" si="1"/>
        <v>-2.5479999999999999E-2</v>
      </c>
      <c r="BI32" s="81"/>
      <c r="BK32" s="124">
        <v>1.8</v>
      </c>
      <c r="BL32" s="312">
        <f t="shared" si="2"/>
        <v>241.03397303967148</v>
      </c>
      <c r="BP32" s="124">
        <v>1.8</v>
      </c>
      <c r="BQ32" s="312">
        <f t="shared" si="3"/>
        <v>310.53457787117929</v>
      </c>
      <c r="BR32" s="119"/>
      <c r="BT32" s="80"/>
      <c r="BV32" s="81"/>
      <c r="BX32" s="123">
        <f t="shared" si="4"/>
        <v>-7.4304000000000009E-2</v>
      </c>
      <c r="BY32" s="123">
        <f t="shared" si="11"/>
        <v>7.4304000000000009E-2</v>
      </c>
      <c r="BZ32" s="496">
        <f t="shared" si="5"/>
        <v>304.81276849228288</v>
      </c>
      <c r="CA32" s="496"/>
      <c r="CB32" s="496"/>
      <c r="CE32" s="123">
        <f t="shared" si="6"/>
        <v>-3.2340000000000001E-2</v>
      </c>
      <c r="CF32" s="123">
        <f t="shared" si="12"/>
        <v>3.2340000000000001E-2</v>
      </c>
      <c r="CG32" s="514">
        <f t="shared" si="7"/>
        <v>293.74401528696956</v>
      </c>
      <c r="CH32" s="514"/>
      <c r="CI32" s="514"/>
      <c r="CJ32" s="425"/>
      <c r="CK32" s="80"/>
      <c r="CM32" s="81"/>
      <c r="CO32" s="123">
        <f t="shared" si="30"/>
        <v>-8.2560000000000008E-2</v>
      </c>
      <c r="CP32" s="470">
        <f t="shared" si="31"/>
        <v>-2.5600000000000067E-3</v>
      </c>
      <c r="CQ32" s="470"/>
      <c r="CR32" s="129">
        <f t="shared" si="32"/>
        <v>2.8843987199999991E-5</v>
      </c>
      <c r="CS32" s="462">
        <f t="shared" si="33"/>
        <v>0</v>
      </c>
      <c r="CT32" s="462"/>
      <c r="CU32" s="130">
        <f t="shared" si="34"/>
        <v>2.8843987199999991E-5</v>
      </c>
      <c r="CV32" s="413">
        <f t="shared" si="35"/>
        <v>-0.23336249255391897</v>
      </c>
      <c r="CX32" s="413"/>
      <c r="DA32" s="123">
        <f t="shared" si="36"/>
        <v>-4.6059999999999997E-2</v>
      </c>
      <c r="DB32" s="123">
        <f t="shared" si="39"/>
        <v>-4.3059999999999994E-2</v>
      </c>
      <c r="DC32" s="467">
        <f t="shared" si="40"/>
        <v>3.5280000000000062E-5</v>
      </c>
      <c r="DD32" s="467"/>
      <c r="DF32" s="424">
        <f t="shared" si="41"/>
        <v>0</v>
      </c>
      <c r="DG32" s="424">
        <f t="shared" si="37"/>
        <v>1.676858400000003E-6</v>
      </c>
      <c r="DH32" s="129">
        <f t="shared" si="42"/>
        <v>0</v>
      </c>
      <c r="DI32" s="129">
        <f t="shared" si="38"/>
        <v>1.676858400000003E-6</v>
      </c>
      <c r="DJ32" s="313">
        <f t="shared" si="43"/>
        <v>-0.23312593213229535</v>
      </c>
      <c r="DL32" s="81"/>
      <c r="DN32" s="123">
        <f t="shared" si="16"/>
        <v>-7.5680000000000011E-2</v>
      </c>
      <c r="DO32" s="470">
        <f t="shared" si="17"/>
        <v>155.22872469514405</v>
      </c>
      <c r="DP32" s="470"/>
      <c r="DQ32" s="470">
        <f t="shared" si="18"/>
        <v>155.35321363200259</v>
      </c>
      <c r="DR32" s="470"/>
      <c r="DS32" s="125">
        <f t="shared" si="19"/>
        <v>310.58193832714664</v>
      </c>
      <c r="DT32" s="125">
        <f t="shared" si="20"/>
        <v>-0.12448893685854046</v>
      </c>
      <c r="DX32" s="123">
        <f t="shared" si="21"/>
        <v>-3.4300000000000004E-2</v>
      </c>
      <c r="DY32" s="470">
        <f t="shared" si="22"/>
        <v>155.77334144005965</v>
      </c>
      <c r="DZ32" s="470"/>
      <c r="EA32" s="101">
        <f t="shared" si="23"/>
        <v>155.77669022889523</v>
      </c>
      <c r="EB32" s="125">
        <f t="shared" si="24"/>
        <v>311.55003166895489</v>
      </c>
      <c r="EC32" s="125">
        <f t="shared" si="25"/>
        <v>-3.3487888355807627E-3</v>
      </c>
      <c r="ED32" s="80"/>
      <c r="EF32" s="81"/>
      <c r="EH32" s="123">
        <f t="shared" si="8"/>
        <v>-7.4304000000000009E-2</v>
      </c>
      <c r="EI32" s="470">
        <f t="shared" si="13"/>
        <v>93029.888352532376</v>
      </c>
      <c r="EJ32" s="470"/>
      <c r="EK32" s="470"/>
      <c r="EL32" s="128">
        <f t="shared" si="14"/>
        <v>1.4753710720818509</v>
      </c>
      <c r="ER32" s="123">
        <f t="shared" si="9"/>
        <v>-3.2340000000000001E-2</v>
      </c>
      <c r="ES32" s="470">
        <f t="shared" si="15"/>
        <v>86289.379796313908</v>
      </c>
      <c r="ET32" s="470"/>
      <c r="EU32" s="470"/>
      <c r="EV32" s="128">
        <f t="shared" si="10"/>
        <v>1.5319120770977872</v>
      </c>
      <c r="EX32" s="80"/>
      <c r="EZ32" s="81"/>
      <c r="FB32" s="124">
        <v>1.1000000000000001</v>
      </c>
      <c r="FC32" s="38">
        <f t="shared" si="26"/>
        <v>310.1866050913859</v>
      </c>
      <c r="FD32" s="125">
        <f t="shared" si="27"/>
        <v>1.1283530437972473</v>
      </c>
      <c r="FE32" s="80"/>
      <c r="FF32" s="81"/>
      <c r="FG32" s="124">
        <v>1.1000000000000001</v>
      </c>
      <c r="FH32" s="129">
        <f t="shared" si="28"/>
        <v>0</v>
      </c>
      <c r="FI32" s="422">
        <f t="shared" si="29"/>
        <v>1.7976931348623099E+308</v>
      </c>
      <c r="FJ32" s="80"/>
      <c r="FM32" s="51"/>
      <c r="FN32" s="41">
        <v>2.5</v>
      </c>
      <c r="FO32" s="42">
        <v>-6050</v>
      </c>
      <c r="FP32" s="50"/>
      <c r="FQ32" s="51"/>
      <c r="FR32" s="41">
        <v>2.5</v>
      </c>
      <c r="FS32" s="42">
        <v>24025</v>
      </c>
      <c r="FT32" s="50"/>
      <c r="FU32" s="51"/>
      <c r="FV32" s="41">
        <v>2.5</v>
      </c>
      <c r="FW32" s="42">
        <v>-1200</v>
      </c>
      <c r="FX32" s="50"/>
      <c r="FY32" s="51"/>
      <c r="FZ32" s="41">
        <v>2.5</v>
      </c>
      <c r="GA32" s="42">
        <v>5106.25</v>
      </c>
      <c r="GB32" s="88"/>
    </row>
    <row r="33" spans="1:184">
      <c r="A33" s="13"/>
      <c r="B33" s="13"/>
      <c r="C33" s="13"/>
      <c r="D33" s="13"/>
      <c r="E33" s="13"/>
      <c r="F33" s="13"/>
      <c r="G33" s="13"/>
      <c r="H33" s="13"/>
      <c r="BC33" s="109">
        <v>-0.1</v>
      </c>
      <c r="BD33" s="110">
        <f t="shared" si="0"/>
        <v>-6.8800000000000014E-2</v>
      </c>
      <c r="BE33" s="111"/>
      <c r="BF33" s="109">
        <v>-2.5000000000000001E-2</v>
      </c>
      <c r="BG33" s="110">
        <f t="shared" si="1"/>
        <v>-2.4500000000000001E-2</v>
      </c>
      <c r="BI33" s="81"/>
      <c r="BK33" s="124">
        <v>1.9</v>
      </c>
      <c r="BL33" s="312">
        <f t="shared" si="2"/>
        <v>235.46891399106789</v>
      </c>
      <c r="BP33" s="124">
        <v>1.9</v>
      </c>
      <c r="BQ33" s="312">
        <f t="shared" si="3"/>
        <v>303.80018685015546</v>
      </c>
      <c r="BR33" s="119"/>
      <c r="BT33" s="80"/>
      <c r="BV33" s="81"/>
      <c r="BX33" s="123">
        <f t="shared" si="4"/>
        <v>-7.3616000000000001E-2</v>
      </c>
      <c r="BY33" s="123">
        <f t="shared" si="11"/>
        <v>7.3616000000000001E-2</v>
      </c>
      <c r="BZ33" s="496">
        <f t="shared" si="5"/>
        <v>301.99042804328025</v>
      </c>
      <c r="CA33" s="496"/>
      <c r="CB33" s="496"/>
      <c r="CE33" s="123">
        <f t="shared" si="6"/>
        <v>-3.1359999999999999E-2</v>
      </c>
      <c r="CF33" s="123">
        <f t="shared" si="12"/>
        <v>3.1359999999999999E-2</v>
      </c>
      <c r="CG33" s="514">
        <f t="shared" si="7"/>
        <v>284.84268149039474</v>
      </c>
      <c r="CH33" s="514"/>
      <c r="CI33" s="514"/>
      <c r="CJ33" s="425"/>
      <c r="CK33" s="80"/>
      <c r="CM33" s="81"/>
      <c r="CO33" s="123">
        <f t="shared" si="30"/>
        <v>-8.1872E-2</v>
      </c>
      <c r="CP33" s="470">
        <f t="shared" si="31"/>
        <v>-1.8719999999999987E-3</v>
      </c>
      <c r="CQ33" s="470"/>
      <c r="CR33" s="129">
        <f t="shared" si="32"/>
        <v>3.4334458368000057E-5</v>
      </c>
      <c r="CS33" s="462">
        <f t="shared" si="33"/>
        <v>0</v>
      </c>
      <c r="CT33" s="462"/>
      <c r="CU33" s="130">
        <f t="shared" si="34"/>
        <v>3.4334458368000057E-5</v>
      </c>
      <c r="CV33" s="413">
        <f t="shared" si="35"/>
        <v>-0.27778319029503856</v>
      </c>
      <c r="CX33" s="413"/>
      <c r="DA33" s="123">
        <f t="shared" si="36"/>
        <v>-4.5079999999999995E-2</v>
      </c>
      <c r="DB33" s="123">
        <f t="shared" si="39"/>
        <v>-4.2079999999999992E-2</v>
      </c>
      <c r="DC33" s="467">
        <f t="shared" si="40"/>
        <v>4.7040000000000085E-5</v>
      </c>
      <c r="DD33" s="467"/>
      <c r="DF33" s="424">
        <f t="shared" si="41"/>
        <v>0</v>
      </c>
      <c r="DG33" s="424">
        <f t="shared" si="37"/>
        <v>2.2127616000000041E-6</v>
      </c>
      <c r="DH33" s="129">
        <f t="shared" si="42"/>
        <v>0</v>
      </c>
      <c r="DI33" s="129">
        <f t="shared" si="38"/>
        <v>2.2127616000000041E-6</v>
      </c>
      <c r="DJ33" s="313">
        <f t="shared" si="43"/>
        <v>-0.30763009600962687</v>
      </c>
      <c r="DL33" s="81"/>
      <c r="DN33" s="123">
        <f t="shared" si="16"/>
        <v>-7.4992000000000003E-2</v>
      </c>
      <c r="DO33" s="470">
        <f t="shared" si="17"/>
        <v>153.81755447064273</v>
      </c>
      <c r="DP33" s="470"/>
      <c r="DQ33" s="470">
        <f t="shared" si="18"/>
        <v>153.94484997122277</v>
      </c>
      <c r="DR33" s="470"/>
      <c r="DS33" s="125">
        <f t="shared" si="19"/>
        <v>307.7624044418655</v>
      </c>
      <c r="DT33" s="125">
        <f t="shared" si="20"/>
        <v>-0.12729550058003269</v>
      </c>
      <c r="DX33" s="123">
        <f t="shared" si="21"/>
        <v>-3.3320000000000002E-2</v>
      </c>
      <c r="DY33" s="470">
        <f t="shared" si="22"/>
        <v>151.32267454177222</v>
      </c>
      <c r="DZ33" s="470"/>
      <c r="EA33" s="101">
        <f t="shared" si="23"/>
        <v>151.32650503086285</v>
      </c>
      <c r="EB33" s="125">
        <f t="shared" si="24"/>
        <v>302.64917957263503</v>
      </c>
      <c r="EC33" s="125">
        <f t="shared" si="25"/>
        <v>-3.8304890906317723E-3</v>
      </c>
      <c r="ED33" s="80"/>
      <c r="EF33" s="81"/>
      <c r="EH33" s="123">
        <f t="shared" si="8"/>
        <v>-7.3616000000000001E-2</v>
      </c>
      <c r="EI33" s="470">
        <f t="shared" si="13"/>
        <v>91318.813026421427</v>
      </c>
      <c r="EJ33" s="470"/>
      <c r="EK33" s="470"/>
      <c r="EL33" s="128">
        <f t="shared" si="14"/>
        <v>1.4891292176943869</v>
      </c>
      <c r="ER33" s="123">
        <f t="shared" si="9"/>
        <v>-3.1359999999999999E-2</v>
      </c>
      <c r="ES33" s="470">
        <f t="shared" si="15"/>
        <v>81139.547785218019</v>
      </c>
      <c r="ET33" s="470"/>
      <c r="EU33" s="470"/>
      <c r="EV33" s="128">
        <f t="shared" si="10"/>
        <v>1.5797785848133206</v>
      </c>
      <c r="EX33" s="80"/>
      <c r="EZ33" s="81"/>
      <c r="FB33" s="124">
        <v>1.2</v>
      </c>
      <c r="FC33" s="38">
        <f t="shared" si="26"/>
        <v>306.72566668032437</v>
      </c>
      <c r="FD33" s="125">
        <f t="shared" si="27"/>
        <v>1.1410848129797269</v>
      </c>
      <c r="FE33" s="80"/>
      <c r="FF33" s="81"/>
      <c r="FG33" s="124">
        <v>1.2</v>
      </c>
      <c r="FH33" s="129">
        <f t="shared" si="28"/>
        <v>0</v>
      </c>
      <c r="FI33" s="422">
        <f t="shared" si="29"/>
        <v>1.7976931348623099E+308</v>
      </c>
      <c r="FJ33" s="80"/>
      <c r="FM33" s="51"/>
      <c r="FN33" s="41">
        <v>2.6</v>
      </c>
      <c r="FO33" s="42">
        <v>-5970</v>
      </c>
      <c r="FP33" s="50"/>
      <c r="FQ33" s="51"/>
      <c r="FR33" s="41">
        <v>2.6</v>
      </c>
      <c r="FS33" s="42">
        <v>23424</v>
      </c>
      <c r="FT33" s="50"/>
      <c r="FU33" s="51"/>
      <c r="FV33" s="41">
        <v>2.6</v>
      </c>
      <c r="FW33" s="42">
        <v>-1185</v>
      </c>
      <c r="FX33" s="50"/>
      <c r="FY33" s="51"/>
      <c r="FZ33" s="41">
        <v>2.6</v>
      </c>
      <c r="GA33" s="42">
        <v>4987</v>
      </c>
      <c r="GB33" s="88"/>
    </row>
    <row r="34" spans="1:184">
      <c r="A34" s="13"/>
      <c r="B34" s="13"/>
      <c r="C34" s="13"/>
      <c r="D34" s="13"/>
      <c r="E34" s="13"/>
      <c r="F34" s="13"/>
      <c r="G34" s="13"/>
      <c r="H34" s="13"/>
      <c r="BC34" s="109">
        <v>-9.9000000000000005E-2</v>
      </c>
      <c r="BD34" s="110">
        <f t="shared" si="0"/>
        <v>-6.8112000000000006E-2</v>
      </c>
      <c r="BE34" s="111"/>
      <c r="BF34" s="109">
        <v>-2.4E-2</v>
      </c>
      <c r="BG34" s="110">
        <f t="shared" si="1"/>
        <v>-2.3519999999999999E-2</v>
      </c>
      <c r="BI34" s="81"/>
      <c r="BK34" s="124">
        <v>2</v>
      </c>
      <c r="BL34" s="312">
        <f t="shared" si="2"/>
        <v>229.97161821855073</v>
      </c>
      <c r="BP34" s="124">
        <v>2</v>
      </c>
      <c r="BQ34" s="312">
        <f t="shared" si="3"/>
        <v>297.14365006058858</v>
      </c>
      <c r="BR34" s="119"/>
      <c r="BT34" s="80"/>
      <c r="BV34" s="81"/>
      <c r="BX34" s="123">
        <f t="shared" si="4"/>
        <v>-7.2928000000000007E-2</v>
      </c>
      <c r="BY34" s="123">
        <f t="shared" si="11"/>
        <v>7.2928000000000007E-2</v>
      </c>
      <c r="BZ34" s="496">
        <f t="shared" si="5"/>
        <v>299.16808759427767</v>
      </c>
      <c r="CA34" s="496"/>
      <c r="CB34" s="496"/>
      <c r="CE34" s="123">
        <f t="shared" si="6"/>
        <v>-3.0380000000000001E-2</v>
      </c>
      <c r="CF34" s="123">
        <f t="shared" si="12"/>
        <v>3.0380000000000001E-2</v>
      </c>
      <c r="CG34" s="514">
        <f t="shared" si="7"/>
        <v>275.94134769381992</v>
      </c>
      <c r="CH34" s="514"/>
      <c r="CI34" s="514"/>
      <c r="CJ34" s="425"/>
      <c r="CK34" s="80"/>
      <c r="CM34" s="81"/>
      <c r="CO34" s="123">
        <f t="shared" si="30"/>
        <v>-8.1184000000000006E-2</v>
      </c>
      <c r="CP34" s="470">
        <f t="shared" si="31"/>
        <v>-1.1840000000000045E-3</v>
      </c>
      <c r="CQ34" s="470"/>
      <c r="CR34" s="129">
        <f t="shared" si="32"/>
        <v>3.9732154112000009E-5</v>
      </c>
      <c r="CS34" s="462">
        <f t="shared" si="33"/>
        <v>0</v>
      </c>
      <c r="CT34" s="462"/>
      <c r="CU34" s="130">
        <f t="shared" si="34"/>
        <v>3.9732154112000009E-5</v>
      </c>
      <c r="CV34" s="413">
        <f t="shared" si="35"/>
        <v>-0.32145328777960236</v>
      </c>
      <c r="CX34" s="413"/>
      <c r="DA34" s="123">
        <f t="shared" si="36"/>
        <v>-4.41E-2</v>
      </c>
      <c r="DB34" s="123">
        <f t="shared" si="39"/>
        <v>-4.1099999999999998E-2</v>
      </c>
      <c r="DC34" s="467">
        <f t="shared" si="40"/>
        <v>5.880000000000002E-5</v>
      </c>
      <c r="DD34" s="467"/>
      <c r="DF34" s="424">
        <f t="shared" si="41"/>
        <v>0</v>
      </c>
      <c r="DG34" s="424">
        <f t="shared" si="37"/>
        <v>2.7371400000000011E-6</v>
      </c>
      <c r="DH34" s="129">
        <f t="shared" si="42"/>
        <v>0</v>
      </c>
      <c r="DI34" s="129">
        <f t="shared" si="38"/>
        <v>2.7371400000000011E-6</v>
      </c>
      <c r="DJ34" s="313">
        <f t="shared" si="43"/>
        <v>-0.38053201980357437</v>
      </c>
      <c r="DL34" s="81"/>
      <c r="DN34" s="123">
        <f t="shared" si="16"/>
        <v>-7.4304000000000009E-2</v>
      </c>
      <c r="DO34" s="470">
        <f t="shared" si="17"/>
        <v>152.40638424614144</v>
      </c>
      <c r="DP34" s="470"/>
      <c r="DQ34" s="470">
        <f t="shared" si="18"/>
        <v>152.53653375891068</v>
      </c>
      <c r="DR34" s="470"/>
      <c r="DS34" s="125">
        <f t="shared" si="19"/>
        <v>304.94291800505209</v>
      </c>
      <c r="DT34" s="125">
        <f t="shared" si="20"/>
        <v>-0.13014951276923625</v>
      </c>
      <c r="DX34" s="123">
        <f t="shared" si="21"/>
        <v>-3.2340000000000001E-2</v>
      </c>
      <c r="DY34" s="470">
        <f t="shared" si="22"/>
        <v>146.87200764348478</v>
      </c>
      <c r="DZ34" s="470"/>
      <c r="EA34" s="101">
        <f t="shared" si="23"/>
        <v>146.87635748829246</v>
      </c>
      <c r="EB34" s="125">
        <f t="shared" si="24"/>
        <v>293.74836513177723</v>
      </c>
      <c r="EC34" s="125">
        <f t="shared" si="25"/>
        <v>-4.3498448076775276E-3</v>
      </c>
      <c r="ED34" s="80"/>
      <c r="EF34" s="81"/>
      <c r="EH34" s="123">
        <f t="shared" si="8"/>
        <v>-7.2928000000000007E-2</v>
      </c>
      <c r="EI34" s="470">
        <f t="shared" si="13"/>
        <v>89623.664310438093</v>
      </c>
      <c r="EJ34" s="470"/>
      <c r="EK34" s="470"/>
      <c r="EL34" s="128">
        <f t="shared" si="14"/>
        <v>1.5031460004603177</v>
      </c>
      <c r="ER34" s="123">
        <f t="shared" si="9"/>
        <v>-3.0380000000000001E-2</v>
      </c>
      <c r="ES34" s="470">
        <f t="shared" si="15"/>
        <v>76148.187669958381</v>
      </c>
      <c r="ET34" s="470"/>
      <c r="EU34" s="470"/>
      <c r="EV34" s="128">
        <f t="shared" si="10"/>
        <v>1.6307325050619348</v>
      </c>
      <c r="EX34" s="80"/>
      <c r="EZ34" s="81"/>
      <c r="FB34" s="124">
        <v>1.3</v>
      </c>
      <c r="FC34" s="38">
        <f t="shared" si="26"/>
        <v>303.26472826926283</v>
      </c>
      <c r="FD34" s="125">
        <f t="shared" si="27"/>
        <v>1.1541071788910506</v>
      </c>
      <c r="FE34" s="80"/>
      <c r="FF34" s="81"/>
      <c r="FG34" s="124">
        <v>1.3</v>
      </c>
      <c r="FH34" s="129">
        <f t="shared" si="28"/>
        <v>0</v>
      </c>
      <c r="FI34" s="422">
        <f t="shared" si="29"/>
        <v>1.7976931348623099E+308</v>
      </c>
      <c r="FJ34" s="80"/>
      <c r="FM34" s="51"/>
      <c r="FN34" s="41">
        <v>2.7</v>
      </c>
      <c r="FO34" s="42">
        <v>-5890</v>
      </c>
      <c r="FP34" s="50"/>
      <c r="FQ34" s="51"/>
      <c r="FR34" s="41">
        <v>2.7</v>
      </c>
      <c r="FS34" s="42">
        <v>22831</v>
      </c>
      <c r="FT34" s="50"/>
      <c r="FU34" s="51"/>
      <c r="FV34" s="41">
        <v>2.7</v>
      </c>
      <c r="FW34" s="42">
        <v>-1170</v>
      </c>
      <c r="FX34" s="50"/>
      <c r="FY34" s="51"/>
      <c r="FZ34" s="41">
        <v>2.7</v>
      </c>
      <c r="GA34" s="42">
        <v>4869.25</v>
      </c>
      <c r="GB34" s="88"/>
    </row>
    <row r="35" spans="1:184">
      <c r="A35" s="13"/>
      <c r="B35" s="13"/>
      <c r="C35" s="13"/>
      <c r="D35" s="13"/>
      <c r="E35" s="13"/>
      <c r="F35" s="13"/>
      <c r="G35" s="13"/>
      <c r="H35" s="13"/>
      <c r="BC35" s="109">
        <v>-9.8000000000000004E-2</v>
      </c>
      <c r="BD35" s="110">
        <f t="shared" si="0"/>
        <v>-6.7424000000000012E-2</v>
      </c>
      <c r="BE35" s="111"/>
      <c r="BF35" s="109">
        <v>-2.3E-2</v>
      </c>
      <c r="BG35" s="110">
        <f t="shared" si="1"/>
        <v>-2.2539999999999998E-2</v>
      </c>
      <c r="BI35" s="81"/>
      <c r="BK35" s="124">
        <v>2.1</v>
      </c>
      <c r="BL35" s="312">
        <f t="shared" si="2"/>
        <v>224.54208572212016</v>
      </c>
      <c r="BP35" s="124">
        <v>2.1</v>
      </c>
      <c r="BQ35" s="312">
        <f t="shared" si="3"/>
        <v>290.56496750247862</v>
      </c>
      <c r="BR35" s="119"/>
      <c r="BT35" s="80"/>
      <c r="BV35" s="81"/>
      <c r="BX35" s="123">
        <f t="shared" si="4"/>
        <v>-7.2239999999999999E-2</v>
      </c>
      <c r="BY35" s="123">
        <f t="shared" si="11"/>
        <v>7.2239999999999999E-2</v>
      </c>
      <c r="BZ35" s="496">
        <f t="shared" si="5"/>
        <v>296.34574714527497</v>
      </c>
      <c r="CA35" s="496"/>
      <c r="CB35" s="496"/>
      <c r="CE35" s="123">
        <f t="shared" si="6"/>
        <v>-2.9399999999999999E-2</v>
      </c>
      <c r="CF35" s="123">
        <f t="shared" si="12"/>
        <v>2.9399999999999999E-2</v>
      </c>
      <c r="CG35" s="514">
        <f t="shared" si="7"/>
        <v>267.0400138972451</v>
      </c>
      <c r="CH35" s="514"/>
      <c r="CI35" s="514"/>
      <c r="CJ35" s="425"/>
      <c r="CK35" s="80"/>
      <c r="CM35" s="81"/>
      <c r="CO35" s="123">
        <f t="shared" si="30"/>
        <v>-8.0496000000000012E-2</v>
      </c>
      <c r="CP35" s="470">
        <f t="shared" si="31"/>
        <v>-4.9600000000001032E-4</v>
      </c>
      <c r="CQ35" s="470"/>
      <c r="CR35" s="129">
        <f t="shared" si="32"/>
        <v>4.5037074431999968E-5</v>
      </c>
      <c r="CS35" s="462">
        <f t="shared" si="33"/>
        <v>0</v>
      </c>
      <c r="CT35" s="462"/>
      <c r="CU35" s="130">
        <f t="shared" si="34"/>
        <v>4.5037074431999968E-5</v>
      </c>
      <c r="CV35" s="413">
        <f t="shared" si="35"/>
        <v>-0.36437278500761128</v>
      </c>
      <c r="CX35" s="413"/>
      <c r="DA35" s="123">
        <f t="shared" si="36"/>
        <v>-4.3119999999999999E-2</v>
      </c>
      <c r="DB35" s="123">
        <f t="shared" si="39"/>
        <v>-4.0119999999999996E-2</v>
      </c>
      <c r="DC35" s="467">
        <f t="shared" si="40"/>
        <v>7.0560000000000043E-5</v>
      </c>
      <c r="DD35" s="467"/>
      <c r="DF35" s="424">
        <f t="shared" si="41"/>
        <v>0</v>
      </c>
      <c r="DG35" s="424">
        <f t="shared" si="37"/>
        <v>3.2499936000000024E-6</v>
      </c>
      <c r="DH35" s="129">
        <f t="shared" si="42"/>
        <v>0</v>
      </c>
      <c r="DI35" s="129">
        <f t="shared" si="38"/>
        <v>3.2499936000000024E-6</v>
      </c>
      <c r="DJ35" s="313">
        <f t="shared" si="43"/>
        <v>-0.45183170351413898</v>
      </c>
      <c r="DL35" s="81"/>
      <c r="DN35" s="123">
        <f t="shared" si="16"/>
        <v>-7.3616000000000001E-2</v>
      </c>
      <c r="DO35" s="470">
        <f t="shared" si="17"/>
        <v>150.99521402164012</v>
      </c>
      <c r="DP35" s="470"/>
      <c r="DQ35" s="470">
        <f t="shared" si="18"/>
        <v>151.12826601817468</v>
      </c>
      <c r="DR35" s="470"/>
      <c r="DS35" s="125">
        <f t="shared" si="19"/>
        <v>302.12348003981481</v>
      </c>
      <c r="DT35" s="125">
        <f t="shared" si="20"/>
        <v>-0.13305199653456157</v>
      </c>
      <c r="DX35" s="123">
        <f t="shared" si="21"/>
        <v>-3.1359999999999999E-2</v>
      </c>
      <c r="DY35" s="470">
        <f t="shared" si="22"/>
        <v>142.42134074519737</v>
      </c>
      <c r="DZ35" s="470"/>
      <c r="EA35" s="101">
        <f t="shared" si="23"/>
        <v>142.42624931937982</v>
      </c>
      <c r="EB35" s="125">
        <f t="shared" si="24"/>
        <v>284.84759006457716</v>
      </c>
      <c r="EC35" s="125">
        <f t="shared" si="25"/>
        <v>-4.9085741824512752E-3</v>
      </c>
      <c r="ED35" s="80"/>
      <c r="EF35" s="81"/>
      <c r="EH35" s="123">
        <f t="shared" si="8"/>
        <v>-7.2239999999999999E-2</v>
      </c>
      <c r="EI35" s="470">
        <f t="shared" si="13"/>
        <v>87944.441934572358</v>
      </c>
      <c r="EJ35" s="470"/>
      <c r="EK35" s="470"/>
      <c r="EL35" s="128">
        <f t="shared" si="14"/>
        <v>1.5174287741655774</v>
      </c>
      <c r="ER35" s="123">
        <f t="shared" si="9"/>
        <v>-2.9399999999999999E-2</v>
      </c>
      <c r="ES35" s="470">
        <f t="shared" si="15"/>
        <v>71315.297994947716</v>
      </c>
      <c r="ET35" s="470"/>
      <c r="EU35" s="470"/>
      <c r="EV35" s="128">
        <f t="shared" si="10"/>
        <v>1.6850824797339905</v>
      </c>
      <c r="EX35" s="80"/>
      <c r="EZ35" s="81"/>
      <c r="FB35" s="124">
        <v>1.4</v>
      </c>
      <c r="FC35" s="38">
        <f t="shared" si="26"/>
        <v>299.80378985820136</v>
      </c>
      <c r="FD35" s="125">
        <f t="shared" si="27"/>
        <v>1.1674302054871954</v>
      </c>
      <c r="FE35" s="80"/>
      <c r="FF35" s="81"/>
      <c r="FG35" s="124">
        <v>1.4</v>
      </c>
      <c r="FH35" s="129">
        <f t="shared" si="28"/>
        <v>0</v>
      </c>
      <c r="FI35" s="422">
        <f t="shared" si="29"/>
        <v>1.7976931348623099E+308</v>
      </c>
      <c r="FJ35" s="80"/>
      <c r="FM35" s="51"/>
      <c r="FN35" s="41">
        <v>2.8</v>
      </c>
      <c r="FO35" s="42">
        <v>-5810</v>
      </c>
      <c r="FP35" s="50"/>
      <c r="FQ35" s="51"/>
      <c r="FR35" s="41">
        <v>2.8</v>
      </c>
      <c r="FS35" s="42">
        <v>22246</v>
      </c>
      <c r="FT35" s="50"/>
      <c r="FU35" s="51"/>
      <c r="FV35" s="41">
        <v>2.8</v>
      </c>
      <c r="FW35" s="42">
        <v>-1155</v>
      </c>
      <c r="FX35" s="50"/>
      <c r="FY35" s="51"/>
      <c r="FZ35" s="41">
        <v>2.8</v>
      </c>
      <c r="GA35" s="42">
        <v>4753</v>
      </c>
      <c r="GB35" s="88"/>
    </row>
    <row r="36" spans="1:184">
      <c r="A36" s="13"/>
      <c r="B36" s="13"/>
      <c r="C36" s="13"/>
      <c r="D36" s="13"/>
      <c r="E36" s="13"/>
      <c r="F36" s="13"/>
      <c r="G36" s="13"/>
      <c r="H36" s="13"/>
      <c r="BC36" s="109">
        <v>-9.7000000000000003E-2</v>
      </c>
      <c r="BD36" s="110">
        <f t="shared" si="0"/>
        <v>-6.6736000000000004E-2</v>
      </c>
      <c r="BE36" s="111"/>
      <c r="BF36" s="109">
        <v>-2.1999999999999999E-2</v>
      </c>
      <c r="BG36" s="110">
        <f t="shared" si="1"/>
        <v>-2.1559999999999999E-2</v>
      </c>
      <c r="BI36" s="81"/>
      <c r="BK36" s="124">
        <v>2.2000000000000002</v>
      </c>
      <c r="BL36" s="312">
        <f t="shared" si="2"/>
        <v>219.18031650177605</v>
      </c>
      <c r="BP36" s="124">
        <v>2.2000000000000002</v>
      </c>
      <c r="BQ36" s="312">
        <f t="shared" si="3"/>
        <v>284.06413917582552</v>
      </c>
      <c r="BR36" s="119"/>
      <c r="BT36" s="80"/>
      <c r="BV36" s="81"/>
      <c r="BX36" s="123">
        <f t="shared" si="4"/>
        <v>-7.1552000000000004E-2</v>
      </c>
      <c r="BY36" s="123">
        <f t="shared" si="11"/>
        <v>7.1552000000000004E-2</v>
      </c>
      <c r="BZ36" s="496">
        <f t="shared" si="5"/>
        <v>293.52340669627239</v>
      </c>
      <c r="CA36" s="496"/>
      <c r="CB36" s="496"/>
      <c r="CE36" s="123">
        <f t="shared" si="6"/>
        <v>-2.8420000000000001E-2</v>
      </c>
      <c r="CF36" s="123">
        <f t="shared" si="12"/>
        <v>2.8420000000000001E-2</v>
      </c>
      <c r="CG36" s="514">
        <f t="shared" si="7"/>
        <v>258.13868010067023</v>
      </c>
      <c r="CH36" s="514"/>
      <c r="CI36" s="514"/>
      <c r="CJ36" s="425"/>
      <c r="CK36" s="80"/>
      <c r="CM36" s="81"/>
      <c r="CO36" s="123">
        <f t="shared" si="30"/>
        <v>-7.9808000000000004E-2</v>
      </c>
      <c r="CP36" s="470">
        <f t="shared" si="31"/>
        <v>1.9199999999999773E-4</v>
      </c>
      <c r="CQ36" s="470"/>
      <c r="CR36" s="129">
        <f t="shared" si="32"/>
        <v>4.5037074431999968E-5</v>
      </c>
      <c r="CS36" s="462">
        <f t="shared" si="33"/>
        <v>9.2049407999998918E-8</v>
      </c>
      <c r="CT36" s="462"/>
      <c r="CU36" s="130">
        <f t="shared" si="34"/>
        <v>4.5129123839999969E-5</v>
      </c>
      <c r="CV36" s="413">
        <f t="shared" si="35"/>
        <v>-5.9635860199633726</v>
      </c>
      <c r="CX36" s="413"/>
      <c r="DA36" s="123">
        <f t="shared" si="36"/>
        <v>-4.2139999999999997E-2</v>
      </c>
      <c r="DB36" s="123">
        <f t="shared" si="39"/>
        <v>-3.9139999999999994E-2</v>
      </c>
      <c r="DC36" s="467">
        <f t="shared" si="40"/>
        <v>8.2320000000000066E-5</v>
      </c>
      <c r="DD36" s="467"/>
      <c r="DF36" s="424">
        <f t="shared" si="41"/>
        <v>0</v>
      </c>
      <c r="DG36" s="424">
        <f t="shared" si="37"/>
        <v>3.7513224000000029E-6</v>
      </c>
      <c r="DH36" s="129">
        <f t="shared" si="42"/>
        <v>0</v>
      </c>
      <c r="DI36" s="129">
        <f t="shared" si="38"/>
        <v>3.7513224000000029E-6</v>
      </c>
      <c r="DJ36" s="313">
        <f t="shared" si="43"/>
        <v>-0.52152914714132004</v>
      </c>
      <c r="DL36" s="81"/>
      <c r="DN36" s="123">
        <f t="shared" si="16"/>
        <v>-7.2928000000000007E-2</v>
      </c>
      <c r="DO36" s="470">
        <f t="shared" si="17"/>
        <v>149.58404379713883</v>
      </c>
      <c r="DP36" s="470"/>
      <c r="DQ36" s="470">
        <f t="shared" si="18"/>
        <v>149.72004781339263</v>
      </c>
      <c r="DR36" s="470"/>
      <c r="DS36" s="125">
        <f t="shared" si="19"/>
        <v>299.30409161053149</v>
      </c>
      <c r="DT36" s="125">
        <f t="shared" si="20"/>
        <v>-0.13600401625379277</v>
      </c>
      <c r="DX36" s="123">
        <f t="shared" si="21"/>
        <v>-3.0380000000000001E-2</v>
      </c>
      <c r="DY36" s="470">
        <f t="shared" si="22"/>
        <v>137.97067384690996</v>
      </c>
      <c r="DZ36" s="470"/>
      <c r="EA36" s="101">
        <f t="shared" si="23"/>
        <v>137.97618251977161</v>
      </c>
      <c r="EB36" s="125">
        <f t="shared" si="24"/>
        <v>275.94685636668157</v>
      </c>
      <c r="EC36" s="125">
        <f t="shared" si="25"/>
        <v>-5.5086728616515757E-3</v>
      </c>
      <c r="ED36" s="80"/>
      <c r="EF36" s="81"/>
      <c r="EH36" s="123">
        <f t="shared" si="8"/>
        <v>-7.1552000000000004E-2</v>
      </c>
      <c r="EI36" s="470">
        <f t="shared" si="13"/>
        <v>86281.145631349995</v>
      </c>
      <c r="EJ36" s="470"/>
      <c r="EK36" s="470"/>
      <c r="EL36" s="128">
        <f t="shared" si="14"/>
        <v>1.5319851736922006</v>
      </c>
      <c r="ER36" s="123">
        <f t="shared" si="9"/>
        <v>-2.8420000000000001E-2</v>
      </c>
      <c r="ES36" s="470">
        <f t="shared" si="15"/>
        <v>66640.877350807728</v>
      </c>
      <c r="ET36" s="470"/>
      <c r="EU36" s="470"/>
      <c r="EV36" s="128">
        <f t="shared" si="10"/>
        <v>1.7431797039967976</v>
      </c>
      <c r="EX36" s="80"/>
      <c r="EZ36" s="81"/>
      <c r="FB36" s="124">
        <v>1.5</v>
      </c>
      <c r="FC36" s="38">
        <f t="shared" si="26"/>
        <v>296.34285144713994</v>
      </c>
      <c r="FD36" s="125">
        <f t="shared" si="27"/>
        <v>1.181064426865148</v>
      </c>
      <c r="FE36" s="80"/>
      <c r="FF36" s="81"/>
      <c r="FG36" s="124">
        <v>1.5</v>
      </c>
      <c r="FH36" s="129">
        <f t="shared" si="28"/>
        <v>0</v>
      </c>
      <c r="FI36" s="422">
        <f t="shared" si="29"/>
        <v>1.7976931348623099E+308</v>
      </c>
      <c r="FJ36" s="80"/>
      <c r="FM36" s="51"/>
      <c r="FN36" s="41">
        <v>2.9</v>
      </c>
      <c r="FO36" s="42">
        <v>-5730</v>
      </c>
      <c r="FP36" s="50"/>
      <c r="FQ36" s="51"/>
      <c r="FR36" s="41">
        <v>2.9</v>
      </c>
      <c r="FS36" s="42">
        <v>21669</v>
      </c>
      <c r="FT36" s="50"/>
      <c r="FU36" s="51"/>
      <c r="FV36" s="41">
        <v>2.9</v>
      </c>
      <c r="FW36" s="42">
        <v>-1140</v>
      </c>
      <c r="FX36" s="50"/>
      <c r="FY36" s="51"/>
      <c r="FZ36" s="41">
        <v>2.9</v>
      </c>
      <c r="GA36" s="42">
        <v>4638.25</v>
      </c>
      <c r="GB36" s="88"/>
    </row>
    <row r="37" spans="1:184">
      <c r="A37" s="13"/>
      <c r="B37" s="13"/>
      <c r="C37" s="13"/>
      <c r="D37" s="13"/>
      <c r="E37" s="13"/>
      <c r="F37" s="13"/>
      <c r="G37" s="13"/>
      <c r="H37" s="13"/>
      <c r="BC37" s="109">
        <v>-9.6000000000000002E-2</v>
      </c>
      <c r="BD37" s="110">
        <f t="shared" si="0"/>
        <v>-6.6048000000000009E-2</v>
      </c>
      <c r="BE37" s="111"/>
      <c r="BF37" s="109">
        <v>-2.1000000000000001E-2</v>
      </c>
      <c r="BG37" s="110">
        <f t="shared" si="1"/>
        <v>-2.0580000000000001E-2</v>
      </c>
      <c r="BI37" s="81"/>
      <c r="BK37" s="124">
        <v>2.2999999999999998</v>
      </c>
      <c r="BL37" s="312">
        <f t="shared" si="2"/>
        <v>213.88631055751841</v>
      </c>
      <c r="BP37" s="124">
        <v>2.2999999999999998</v>
      </c>
      <c r="BQ37" s="312">
        <f t="shared" si="3"/>
        <v>277.64116508062943</v>
      </c>
      <c r="BR37" s="119"/>
      <c r="BT37" s="80"/>
      <c r="BV37" s="81"/>
      <c r="BX37" s="123">
        <f t="shared" si="4"/>
        <v>-7.0863999999999996E-2</v>
      </c>
      <c r="BY37" s="123">
        <f t="shared" si="11"/>
        <v>7.0863999999999996E-2</v>
      </c>
      <c r="BZ37" s="496">
        <f t="shared" si="5"/>
        <v>290.70106624726975</v>
      </c>
      <c r="CA37" s="496"/>
      <c r="CB37" s="496"/>
      <c r="CE37" s="123">
        <f t="shared" si="6"/>
        <v>-2.7439999999999999E-2</v>
      </c>
      <c r="CF37" s="123">
        <f t="shared" si="12"/>
        <v>2.7439999999999999E-2</v>
      </c>
      <c r="CG37" s="514">
        <f t="shared" si="7"/>
        <v>249.23734630409541</v>
      </c>
      <c r="CH37" s="514"/>
      <c r="CI37" s="514"/>
      <c r="CJ37" s="425"/>
      <c r="CK37" s="80"/>
      <c r="CM37" s="81"/>
      <c r="CO37" s="123">
        <f t="shared" si="30"/>
        <v>-7.912000000000001E-2</v>
      </c>
      <c r="CP37" s="470">
        <f t="shared" si="31"/>
        <v>8.799999999999919E-4</v>
      </c>
      <c r="CQ37" s="470"/>
      <c r="CR37" s="129">
        <f t="shared" si="32"/>
        <v>4.5037074431999968E-5</v>
      </c>
      <c r="CS37" s="462">
        <f t="shared" si="33"/>
        <v>4.2007679999999616E-7</v>
      </c>
      <c r="CT37" s="462"/>
      <c r="CU37" s="130">
        <f t="shared" si="34"/>
        <v>4.5457151231999961E-5</v>
      </c>
      <c r="CV37" s="413">
        <f t="shared" si="35"/>
        <v>-6.0069331847794176</v>
      </c>
      <c r="CX37" s="413"/>
      <c r="DA37" s="123">
        <f t="shared" si="36"/>
        <v>-4.1160000000000002E-2</v>
      </c>
      <c r="DB37" s="123">
        <f t="shared" si="39"/>
        <v>-3.8159999999999999E-2</v>
      </c>
      <c r="DC37" s="467">
        <f t="shared" si="40"/>
        <v>9.4079999999999994E-5</v>
      </c>
      <c r="DD37" s="467"/>
      <c r="DF37" s="424">
        <f t="shared" si="41"/>
        <v>0</v>
      </c>
      <c r="DG37" s="424">
        <f t="shared" si="37"/>
        <v>4.2411264E-6</v>
      </c>
      <c r="DH37" s="129">
        <f t="shared" si="42"/>
        <v>0</v>
      </c>
      <c r="DI37" s="129">
        <f t="shared" si="38"/>
        <v>4.2411264E-6</v>
      </c>
      <c r="DJ37" s="313">
        <f t="shared" si="43"/>
        <v>-0.58962435068511709</v>
      </c>
      <c r="DL37" s="81"/>
      <c r="DN37" s="123">
        <f t="shared" si="16"/>
        <v>-7.2239999999999999E-2</v>
      </c>
      <c r="DO37" s="470">
        <f t="shared" si="17"/>
        <v>148.17287357263749</v>
      </c>
      <c r="DP37" s="470"/>
      <c r="DQ37" s="470">
        <f t="shared" si="18"/>
        <v>148.31188025216721</v>
      </c>
      <c r="DR37" s="470"/>
      <c r="DS37" s="125">
        <f t="shared" si="19"/>
        <v>296.48475382480467</v>
      </c>
      <c r="DT37" s="125">
        <f t="shared" si="20"/>
        <v>-0.13900667952972867</v>
      </c>
      <c r="DX37" s="123">
        <f t="shared" si="21"/>
        <v>-2.9399999999999999E-2</v>
      </c>
      <c r="DY37" s="470">
        <f t="shared" si="22"/>
        <v>133.52000694862255</v>
      </c>
      <c r="DZ37" s="470"/>
      <c r="EA37" s="101">
        <f t="shared" si="23"/>
        <v>133.52615940879335</v>
      </c>
      <c r="EB37" s="125">
        <f t="shared" si="24"/>
        <v>267.04616635741593</v>
      </c>
      <c r="EC37" s="125">
        <f t="shared" si="25"/>
        <v>-6.1524601707958482E-3</v>
      </c>
      <c r="ED37" s="80"/>
      <c r="EF37" s="81"/>
      <c r="EH37" s="123">
        <f t="shared" si="8"/>
        <v>-7.0863999999999996E-2</v>
      </c>
      <c r="EI37" s="470">
        <f t="shared" si="13"/>
        <v>84633.775135831645</v>
      </c>
      <c r="EJ37" s="470"/>
      <c r="EK37" s="470"/>
      <c r="EL37" s="128">
        <f t="shared" si="14"/>
        <v>1.5468231285612795</v>
      </c>
      <c r="ER37" s="123">
        <f t="shared" si="9"/>
        <v>-2.7439999999999999E-2</v>
      </c>
      <c r="ES37" s="470">
        <f t="shared" si="15"/>
        <v>62124.924374369672</v>
      </c>
      <c r="ET37" s="470"/>
      <c r="EU37" s="470"/>
      <c r="EV37" s="128">
        <f t="shared" si="10"/>
        <v>1.8054255210265264</v>
      </c>
      <c r="EX37" s="80"/>
      <c r="EZ37" s="81"/>
      <c r="FB37" s="124">
        <v>1.6</v>
      </c>
      <c r="FC37" s="38">
        <f t="shared" si="26"/>
        <v>292.8819130360784</v>
      </c>
      <c r="FD37" s="125">
        <f t="shared" si="27"/>
        <v>1.1950208750408071</v>
      </c>
      <c r="FE37" s="80"/>
      <c r="FF37" s="81"/>
      <c r="FG37" s="124">
        <v>1.6</v>
      </c>
      <c r="FH37" s="129">
        <f t="shared" si="28"/>
        <v>0</v>
      </c>
      <c r="FI37" s="422">
        <f t="shared" si="29"/>
        <v>1.7976931348623099E+308</v>
      </c>
      <c r="FJ37" s="80"/>
      <c r="FM37" s="51"/>
      <c r="FN37" s="41">
        <v>3</v>
      </c>
      <c r="FO37" s="42">
        <v>-5650</v>
      </c>
      <c r="FP37" s="50"/>
      <c r="FQ37" s="51"/>
      <c r="FR37" s="41">
        <v>3</v>
      </c>
      <c r="FS37" s="42">
        <v>21100</v>
      </c>
      <c r="FT37" s="50"/>
      <c r="FU37" s="51"/>
      <c r="FV37" s="41">
        <v>3</v>
      </c>
      <c r="FW37" s="42">
        <v>-1125</v>
      </c>
      <c r="FX37" s="50"/>
      <c r="FY37" s="51"/>
      <c r="FZ37" s="41">
        <v>3</v>
      </c>
      <c r="GA37" s="42">
        <v>4525</v>
      </c>
      <c r="GB37" s="88"/>
    </row>
    <row r="38" spans="1:184">
      <c r="A38" s="13"/>
      <c r="B38" s="13"/>
      <c r="C38" s="13"/>
      <c r="D38" s="13"/>
      <c r="E38" s="13"/>
      <c r="F38" s="13"/>
      <c r="G38" s="13"/>
      <c r="H38" s="13"/>
      <c r="BC38" s="109">
        <v>-9.5000000000000001E-2</v>
      </c>
      <c r="BD38" s="110">
        <f t="shared" si="0"/>
        <v>-6.5360000000000001E-2</v>
      </c>
      <c r="BE38" s="111"/>
      <c r="BF38" s="109">
        <v>-0.02</v>
      </c>
      <c r="BG38" s="110">
        <f t="shared" si="1"/>
        <v>-1.9599999999999999E-2</v>
      </c>
      <c r="BI38" s="81"/>
      <c r="BK38" s="124">
        <v>2.4</v>
      </c>
      <c r="BL38" s="312">
        <f t="shared" si="2"/>
        <v>208.66006788934732</v>
      </c>
      <c r="BP38" s="124">
        <v>2.4</v>
      </c>
      <c r="BQ38" s="312">
        <f t="shared" si="3"/>
        <v>271.29604521689015</v>
      </c>
      <c r="BR38" s="119"/>
      <c r="BT38" s="80"/>
      <c r="BV38" s="81"/>
      <c r="BX38" s="123">
        <f t="shared" si="4"/>
        <v>-7.0176000000000002E-2</v>
      </c>
      <c r="BY38" s="123">
        <f t="shared" si="11"/>
        <v>7.0176000000000002E-2</v>
      </c>
      <c r="BZ38" s="496">
        <f t="shared" si="5"/>
        <v>287.87872579826717</v>
      </c>
      <c r="CA38" s="496"/>
      <c r="CB38" s="496"/>
      <c r="CE38" s="123">
        <f t="shared" si="6"/>
        <v>-2.6460000000000001E-2</v>
      </c>
      <c r="CF38" s="123">
        <f t="shared" si="12"/>
        <v>2.6460000000000001E-2</v>
      </c>
      <c r="CG38" s="514">
        <f t="shared" si="7"/>
        <v>240.33601250752056</v>
      </c>
      <c r="CH38" s="514"/>
      <c r="CI38" s="514"/>
      <c r="CJ38" s="425"/>
      <c r="CK38" s="80"/>
      <c r="CM38" s="81"/>
      <c r="CO38" s="123">
        <f t="shared" si="30"/>
        <v>-7.8432000000000016E-2</v>
      </c>
      <c r="CP38" s="470">
        <f t="shared" si="31"/>
        <v>1.5679999999999861E-3</v>
      </c>
      <c r="CQ38" s="470"/>
      <c r="CR38" s="129">
        <f t="shared" si="32"/>
        <v>4.5037074431999968E-5</v>
      </c>
      <c r="CS38" s="462">
        <f t="shared" si="33"/>
        <v>7.4526412799999342E-7</v>
      </c>
      <c r="CT38" s="462"/>
      <c r="CU38" s="130">
        <f t="shared" si="34"/>
        <v>4.5782338559999964E-5</v>
      </c>
      <c r="CV38" s="413">
        <f t="shared" si="35"/>
        <v>-6.0499050494671867</v>
      </c>
      <c r="CX38" s="413"/>
      <c r="DA38" s="123">
        <f t="shared" si="36"/>
        <v>-4.018E-2</v>
      </c>
      <c r="DB38" s="123">
        <f t="shared" si="39"/>
        <v>-3.7179999999999998E-2</v>
      </c>
      <c r="DC38" s="467">
        <f t="shared" si="40"/>
        <v>1.0584000000000002E-4</v>
      </c>
      <c r="DD38" s="467"/>
      <c r="DF38" s="424">
        <f t="shared" si="41"/>
        <v>0</v>
      </c>
      <c r="DG38" s="424">
        <f t="shared" si="37"/>
        <v>4.7194056000000009E-6</v>
      </c>
      <c r="DH38" s="129">
        <f t="shared" si="42"/>
        <v>0</v>
      </c>
      <c r="DI38" s="129">
        <f t="shared" si="38"/>
        <v>4.7194056000000009E-6</v>
      </c>
      <c r="DJ38" s="313">
        <f t="shared" si="43"/>
        <v>-0.65611731414553121</v>
      </c>
      <c r="DL38" s="81"/>
      <c r="DN38" s="123">
        <f t="shared" si="16"/>
        <v>-7.1552000000000004E-2</v>
      </c>
      <c r="DO38" s="470">
        <f t="shared" si="17"/>
        <v>146.76170334813619</v>
      </c>
      <c r="DP38" s="470"/>
      <c r="DQ38" s="470">
        <f t="shared" si="18"/>
        <v>146.90376448739457</v>
      </c>
      <c r="DR38" s="470"/>
      <c r="DS38" s="125">
        <f t="shared" si="19"/>
        <v>293.66546783553076</v>
      </c>
      <c r="DT38" s="125">
        <f t="shared" si="20"/>
        <v>-0.14206113925837371</v>
      </c>
      <c r="DX38" s="123">
        <f t="shared" si="21"/>
        <v>-2.8420000000000001E-2</v>
      </c>
      <c r="DY38" s="470">
        <f t="shared" si="22"/>
        <v>129.06934005033511</v>
      </c>
      <c r="DZ38" s="470"/>
      <c r="EA38" s="101">
        <f t="shared" si="23"/>
        <v>129.07618268523788</v>
      </c>
      <c r="EB38" s="125">
        <f t="shared" si="24"/>
        <v>258.14552273557297</v>
      </c>
      <c r="EC38" s="125">
        <f t="shared" si="25"/>
        <v>-6.842634902767486E-3</v>
      </c>
      <c r="ED38" s="80"/>
      <c r="EF38" s="81"/>
      <c r="EH38" s="123">
        <f t="shared" si="8"/>
        <v>-7.0176000000000002E-2</v>
      </c>
      <c r="EI38" s="470">
        <f t="shared" si="13"/>
        <v>83002.330185613493</v>
      </c>
      <c r="EJ38" s="470"/>
      <c r="EK38" s="470"/>
      <c r="EL38" s="128">
        <f t="shared" si="14"/>
        <v>1.5619508772654489</v>
      </c>
      <c r="ER38" s="123">
        <f t="shared" si="9"/>
        <v>-2.6460000000000001E-2</v>
      </c>
      <c r="ES38" s="470">
        <f t="shared" si="15"/>
        <v>57767.437748673496</v>
      </c>
      <c r="ET38" s="470"/>
      <c r="EU38" s="470"/>
      <c r="EV38" s="128">
        <f t="shared" si="10"/>
        <v>1.8722807033454687</v>
      </c>
      <c r="EX38" s="80"/>
      <c r="EZ38" s="81"/>
      <c r="FB38" s="124">
        <v>1.7</v>
      </c>
      <c r="FC38" s="38">
        <f t="shared" si="26"/>
        <v>289.42097462501687</v>
      </c>
      <c r="FD38" s="125">
        <f t="shared" si="27"/>
        <v>1.2093111097199201</v>
      </c>
      <c r="FE38" s="80"/>
      <c r="FF38" s="81"/>
      <c r="FG38" s="124">
        <v>1.7</v>
      </c>
      <c r="FH38" s="129">
        <f t="shared" si="28"/>
        <v>0</v>
      </c>
      <c r="FI38" s="422">
        <f t="shared" si="29"/>
        <v>1.7976931348623099E+308</v>
      </c>
      <c r="FJ38" s="80"/>
      <c r="FM38" s="51"/>
      <c r="FN38" s="41">
        <v>3.1</v>
      </c>
      <c r="FO38" s="42">
        <v>-5570</v>
      </c>
      <c r="FP38" s="50"/>
      <c r="FQ38" s="51"/>
      <c r="FR38" s="41">
        <v>3.1</v>
      </c>
      <c r="FS38" s="42">
        <v>20539</v>
      </c>
      <c r="FT38" s="50"/>
      <c r="FU38" s="51"/>
      <c r="FV38" s="41">
        <v>3.1</v>
      </c>
      <c r="FW38" s="42">
        <v>-1110</v>
      </c>
      <c r="FX38" s="50"/>
      <c r="FY38" s="51"/>
      <c r="FZ38" s="41">
        <v>3.1</v>
      </c>
      <c r="GA38" s="42">
        <v>4413.25</v>
      </c>
      <c r="GB38" s="88"/>
    </row>
    <row r="39" spans="1:184">
      <c r="A39" s="13"/>
      <c r="B39" s="13"/>
      <c r="C39" s="13"/>
      <c r="D39" s="13"/>
      <c r="E39" s="13"/>
      <c r="F39" s="13"/>
      <c r="G39" s="13"/>
      <c r="H39" s="13"/>
      <c r="BC39" s="109">
        <v>-9.4E-2</v>
      </c>
      <c r="BD39" s="110">
        <f t="shared" si="0"/>
        <v>-6.4672000000000007E-2</v>
      </c>
      <c r="BE39" s="111"/>
      <c r="BF39" s="109">
        <v>-1.9E-2</v>
      </c>
      <c r="BG39" s="110">
        <f t="shared" si="1"/>
        <v>-1.8619999999999998E-2</v>
      </c>
      <c r="BI39" s="81"/>
      <c r="BK39" s="124">
        <v>2.5</v>
      </c>
      <c r="BL39" s="312">
        <f t="shared" si="2"/>
        <v>203.50158849726267</v>
      </c>
      <c r="BP39" s="124">
        <v>2.5</v>
      </c>
      <c r="BQ39" s="312">
        <f t="shared" si="3"/>
        <v>265.02877958460795</v>
      </c>
      <c r="BR39" s="119"/>
      <c r="BT39" s="80"/>
      <c r="BV39" s="81"/>
      <c r="BX39" s="123">
        <f t="shared" si="4"/>
        <v>-6.9488000000000008E-2</v>
      </c>
      <c r="BY39" s="123">
        <f t="shared" si="11"/>
        <v>6.9488000000000008E-2</v>
      </c>
      <c r="BZ39" s="496">
        <f t="shared" si="5"/>
        <v>285.05638534926453</v>
      </c>
      <c r="CA39" s="496"/>
      <c r="CB39" s="496"/>
      <c r="CE39" s="123">
        <f t="shared" si="6"/>
        <v>-2.5479999999999999E-2</v>
      </c>
      <c r="CF39" s="123">
        <f t="shared" si="12"/>
        <v>2.5479999999999999E-2</v>
      </c>
      <c r="CG39" s="514">
        <f t="shared" si="7"/>
        <v>231.43467871094572</v>
      </c>
      <c r="CH39" s="514"/>
      <c r="CI39" s="514"/>
      <c r="CJ39" s="425"/>
      <c r="CK39" s="80"/>
      <c r="CM39" s="81"/>
      <c r="CO39" s="123">
        <f t="shared" si="30"/>
        <v>-7.7744000000000008E-2</v>
      </c>
      <c r="CP39" s="470">
        <f t="shared" si="31"/>
        <v>2.2559999999999941E-3</v>
      </c>
      <c r="CQ39" s="470"/>
      <c r="CR39" s="129">
        <f t="shared" si="32"/>
        <v>4.5037074431999968E-5</v>
      </c>
      <c r="CS39" s="462">
        <f t="shared" si="33"/>
        <v>1.0676113919999972E-6</v>
      </c>
      <c r="CT39" s="462"/>
      <c r="CU39" s="130">
        <f t="shared" si="34"/>
        <v>4.6104685823999965E-5</v>
      </c>
      <c r="CV39" s="413">
        <f t="shared" si="35"/>
        <v>-6.0925016140266779</v>
      </c>
      <c r="CX39" s="413"/>
      <c r="DA39" s="123">
        <f t="shared" si="36"/>
        <v>-3.9199999999999999E-2</v>
      </c>
      <c r="DB39" s="123">
        <f t="shared" si="39"/>
        <v>-3.6199999999999996E-2</v>
      </c>
      <c r="DC39" s="467">
        <f t="shared" si="40"/>
        <v>1.1760000000000004E-4</v>
      </c>
      <c r="DD39" s="467"/>
      <c r="DF39" s="424">
        <f t="shared" si="41"/>
        <v>0</v>
      </c>
      <c r="DG39" s="424">
        <f t="shared" si="37"/>
        <v>5.1861600000000019E-6</v>
      </c>
      <c r="DH39" s="129">
        <f t="shared" si="42"/>
        <v>0</v>
      </c>
      <c r="DI39" s="129">
        <f t="shared" si="38"/>
        <v>5.1861600000000019E-6</v>
      </c>
      <c r="DJ39" s="313">
        <f t="shared" si="43"/>
        <v>-0.72100803752256182</v>
      </c>
      <c r="DL39" s="81"/>
      <c r="DN39" s="123">
        <f t="shared" si="16"/>
        <v>-7.0863999999999996E-2</v>
      </c>
      <c r="DO39" s="470">
        <f t="shared" si="17"/>
        <v>145.35053312363488</v>
      </c>
      <c r="DP39" s="470"/>
      <c r="DQ39" s="470">
        <f t="shared" si="18"/>
        <v>145.49570171945146</v>
      </c>
      <c r="DR39" s="470"/>
      <c r="DS39" s="125">
        <f t="shared" si="19"/>
        <v>290.84623484308634</v>
      </c>
      <c r="DT39" s="125">
        <f t="shared" si="20"/>
        <v>-0.14516859581658537</v>
      </c>
      <c r="DX39" s="123">
        <f t="shared" si="21"/>
        <v>-2.7439999999999999E-2</v>
      </c>
      <c r="DY39" s="470">
        <f t="shared" si="22"/>
        <v>124.61867315204771</v>
      </c>
      <c r="DZ39" s="470"/>
      <c r="EA39" s="101">
        <f t="shared" si="23"/>
        <v>124.62625549510395</v>
      </c>
      <c r="EB39" s="125">
        <f t="shared" si="24"/>
        <v>249.24492864715165</v>
      </c>
      <c r="EC39" s="125">
        <f t="shared" si="25"/>
        <v>-7.58234305624228E-3</v>
      </c>
      <c r="ED39" s="80"/>
      <c r="EF39" s="81"/>
      <c r="EH39" s="123">
        <f t="shared" si="8"/>
        <v>-6.9488000000000008E-2</v>
      </c>
      <c r="EI39" s="470">
        <f t="shared" si="13"/>
        <v>81386.810520826883</v>
      </c>
      <c r="EJ39" s="470"/>
      <c r="EK39" s="470"/>
      <c r="EL39" s="128">
        <f t="shared" si="14"/>
        <v>1.5773769824450805</v>
      </c>
      <c r="ER39" s="123">
        <f t="shared" si="9"/>
        <v>-2.5479999999999999E-2</v>
      </c>
      <c r="ES39" s="470">
        <f t="shared" si="15"/>
        <v>53568.416202968452</v>
      </c>
      <c r="ET39" s="470"/>
      <c r="EU39" s="470"/>
      <c r="EV39" s="128">
        <f t="shared" si="10"/>
        <v>1.9442768744886216</v>
      </c>
      <c r="EX39" s="80"/>
      <c r="EZ39" s="81"/>
      <c r="FB39" s="124">
        <v>1.8</v>
      </c>
      <c r="FC39" s="38">
        <f t="shared" si="26"/>
        <v>285.96003621395545</v>
      </c>
      <c r="FD39" s="125">
        <f t="shared" si="27"/>
        <v>1.2239472502309023</v>
      </c>
      <c r="FE39" s="80"/>
      <c r="FF39" s="81"/>
      <c r="FG39" s="124">
        <v>1.8</v>
      </c>
      <c r="FH39" s="129">
        <f t="shared" si="28"/>
        <v>0</v>
      </c>
      <c r="FI39" s="422">
        <f t="shared" si="29"/>
        <v>1.7976931348623099E+308</v>
      </c>
      <c r="FJ39" s="80"/>
      <c r="FM39" s="51"/>
      <c r="FN39" s="41">
        <v>3.2</v>
      </c>
      <c r="FO39" s="42">
        <v>-5490</v>
      </c>
      <c r="FP39" s="50"/>
      <c r="FQ39" s="51"/>
      <c r="FR39" s="41">
        <v>3.2</v>
      </c>
      <c r="FS39" s="42">
        <v>19986</v>
      </c>
      <c r="FT39" s="50"/>
      <c r="FU39" s="51"/>
      <c r="FV39" s="41">
        <v>3.2</v>
      </c>
      <c r="FW39" s="42">
        <v>-1095</v>
      </c>
      <c r="FX39" s="50"/>
      <c r="FY39" s="51"/>
      <c r="FZ39" s="41">
        <v>3.2</v>
      </c>
      <c r="GA39" s="42">
        <v>4303</v>
      </c>
      <c r="GB39" s="88"/>
    </row>
    <row r="40" spans="1:184">
      <c r="A40" s="13"/>
      <c r="B40" s="13"/>
      <c r="C40" s="13"/>
      <c r="D40" s="13"/>
      <c r="E40" s="13"/>
      <c r="F40" s="13"/>
      <c r="G40" s="13"/>
      <c r="H40" s="13"/>
      <c r="BC40" s="109">
        <v>-9.2999999999999999E-2</v>
      </c>
      <c r="BD40" s="110">
        <f t="shared" si="0"/>
        <v>-6.3983999999999999E-2</v>
      </c>
      <c r="BE40" s="111"/>
      <c r="BF40" s="109">
        <v>-1.7999999999999999E-2</v>
      </c>
      <c r="BG40" s="110">
        <f t="shared" si="1"/>
        <v>-1.7639999999999999E-2</v>
      </c>
      <c r="BI40" s="81"/>
      <c r="BK40" s="124">
        <v>2.6</v>
      </c>
      <c r="BL40" s="312">
        <f t="shared" si="2"/>
        <v>198.41087238126457</v>
      </c>
      <c r="BP40" s="124">
        <v>2.6</v>
      </c>
      <c r="BQ40" s="312">
        <f t="shared" si="3"/>
        <v>258.83936818378254</v>
      </c>
      <c r="BR40" s="119"/>
      <c r="BT40" s="80"/>
      <c r="BV40" s="81"/>
      <c r="BX40" s="123">
        <f t="shared" si="4"/>
        <v>-6.8800000000000014E-2</v>
      </c>
      <c r="BY40" s="123">
        <f t="shared" si="11"/>
        <v>6.8800000000000014E-2</v>
      </c>
      <c r="BZ40" s="496">
        <f t="shared" si="5"/>
        <v>282.23404490026195</v>
      </c>
      <c r="CA40" s="496"/>
      <c r="CB40" s="496"/>
      <c r="CE40" s="123">
        <f t="shared" si="6"/>
        <v>-2.4500000000000001E-2</v>
      </c>
      <c r="CF40" s="123">
        <f t="shared" si="12"/>
        <v>2.4500000000000001E-2</v>
      </c>
      <c r="CG40" s="514">
        <f t="shared" si="7"/>
        <v>222.5333449143709</v>
      </c>
      <c r="CH40" s="514"/>
      <c r="CI40" s="514"/>
      <c r="CJ40" s="425"/>
      <c r="CK40" s="80"/>
      <c r="CM40" s="81"/>
      <c r="CO40" s="123">
        <f t="shared" si="30"/>
        <v>-7.7056000000000013E-2</v>
      </c>
      <c r="CP40" s="470">
        <f t="shared" si="31"/>
        <v>2.9439999999999883E-3</v>
      </c>
      <c r="CQ40" s="470"/>
      <c r="CR40" s="129">
        <f t="shared" si="32"/>
        <v>4.5037074431999968E-5</v>
      </c>
      <c r="CS40" s="462">
        <f t="shared" si="33"/>
        <v>1.3871185919999948E-6</v>
      </c>
      <c r="CT40" s="462"/>
      <c r="CU40" s="130">
        <f t="shared" si="34"/>
        <v>4.6424193023999963E-5</v>
      </c>
      <c r="CV40" s="413">
        <f t="shared" si="35"/>
        <v>-6.1347228784578913</v>
      </c>
      <c r="CX40" s="413"/>
      <c r="DA40" s="123">
        <f t="shared" si="36"/>
        <v>-3.8219999999999997E-2</v>
      </c>
      <c r="DB40" s="123">
        <f t="shared" si="39"/>
        <v>-3.5219999999999994E-2</v>
      </c>
      <c r="DC40" s="467">
        <f t="shared" si="40"/>
        <v>1.2936000000000005E-4</v>
      </c>
      <c r="DD40" s="467"/>
      <c r="DF40" s="424">
        <f t="shared" si="41"/>
        <v>0</v>
      </c>
      <c r="DG40" s="424">
        <f t="shared" si="37"/>
        <v>5.641389600000002E-6</v>
      </c>
      <c r="DH40" s="129">
        <f t="shared" si="42"/>
        <v>0</v>
      </c>
      <c r="DI40" s="129">
        <f t="shared" si="38"/>
        <v>5.641389600000002E-6</v>
      </c>
      <c r="DJ40" s="313">
        <f t="shared" si="43"/>
        <v>-0.78429652081620904</v>
      </c>
      <c r="DL40" s="81"/>
      <c r="DN40" s="123">
        <f t="shared" si="16"/>
        <v>-7.0176000000000002E-2</v>
      </c>
      <c r="DO40" s="470">
        <f t="shared" si="17"/>
        <v>143.93936289913358</v>
      </c>
      <c r="DP40" s="470"/>
      <c r="DQ40" s="470">
        <f t="shared" si="18"/>
        <v>144.08769319851137</v>
      </c>
      <c r="DR40" s="470"/>
      <c r="DS40" s="125">
        <f t="shared" si="19"/>
        <v>288.02705609764496</v>
      </c>
      <c r="DT40" s="125">
        <f t="shared" si="20"/>
        <v>-0.14833029937778974</v>
      </c>
      <c r="DX40" s="123">
        <f t="shared" si="21"/>
        <v>-2.6460000000000001E-2</v>
      </c>
      <c r="DY40" s="470">
        <f t="shared" si="22"/>
        <v>120.16800625376028</v>
      </c>
      <c r="DZ40" s="470"/>
      <c r="EA40" s="101">
        <f t="shared" si="23"/>
        <v>120.17638151438038</v>
      </c>
      <c r="EB40" s="125">
        <f t="shared" si="24"/>
        <v>240.34438776814068</v>
      </c>
      <c r="EC40" s="125">
        <f t="shared" si="25"/>
        <v>-8.3752606200988566E-3</v>
      </c>
      <c r="ED40" s="80"/>
      <c r="EF40" s="81"/>
      <c r="EH40" s="123">
        <f t="shared" si="8"/>
        <v>-6.8800000000000014E-2</v>
      </c>
      <c r="EI40" s="470">
        <f t="shared" si="13"/>
        <v>79787.215884138539</v>
      </c>
      <c r="EJ40" s="470"/>
      <c r="EK40" s="470"/>
      <c r="EL40" s="128">
        <f t="shared" si="14"/>
        <v>1.593110346966599</v>
      </c>
      <c r="ER40" s="123">
        <f t="shared" si="9"/>
        <v>-2.4500000000000001E-2</v>
      </c>
      <c r="ES40" s="470">
        <f t="shared" si="15"/>
        <v>49527.858512712897</v>
      </c>
      <c r="ET40" s="470"/>
      <c r="EU40" s="470"/>
      <c r="EV40" s="128">
        <f t="shared" si="10"/>
        <v>2.0220306697772488</v>
      </c>
      <c r="EX40" s="80"/>
      <c r="EZ40" s="81"/>
      <c r="FB40" s="124">
        <v>1.9</v>
      </c>
      <c r="FC40" s="38">
        <f t="shared" si="26"/>
        <v>282.49909780289397</v>
      </c>
      <c r="FD40" s="125">
        <f t="shared" si="27"/>
        <v>1.2389420098049408</v>
      </c>
      <c r="FE40" s="80"/>
      <c r="FF40" s="81"/>
      <c r="FG40" s="124">
        <v>1.9</v>
      </c>
      <c r="FH40" s="129">
        <f t="shared" si="28"/>
        <v>0</v>
      </c>
      <c r="FI40" s="422">
        <f t="shared" si="29"/>
        <v>1.7976931348623099E+308</v>
      </c>
      <c r="FJ40" s="80"/>
      <c r="FM40" s="51"/>
      <c r="FN40" s="41">
        <v>3.3</v>
      </c>
      <c r="FO40" s="42">
        <v>-5410</v>
      </c>
      <c r="FP40" s="50"/>
      <c r="FQ40" s="51"/>
      <c r="FR40" s="41">
        <v>3.3</v>
      </c>
      <c r="FS40" s="42">
        <v>19441</v>
      </c>
      <c r="FT40" s="50"/>
      <c r="FU40" s="51"/>
      <c r="FV40" s="41">
        <v>3.3</v>
      </c>
      <c r="FW40" s="42">
        <v>-1080</v>
      </c>
      <c r="FX40" s="50"/>
      <c r="FY40" s="51"/>
      <c r="FZ40" s="41">
        <v>3.3</v>
      </c>
      <c r="GA40" s="42">
        <v>4194.25</v>
      </c>
      <c r="GB40" s="88"/>
    </row>
    <row r="41" spans="1:184">
      <c r="A41" s="13"/>
      <c r="B41" s="13"/>
      <c r="C41" s="13"/>
      <c r="D41" s="13"/>
      <c r="E41" s="13"/>
      <c r="F41" s="13"/>
      <c r="G41" s="13"/>
      <c r="H41" s="13"/>
      <c r="BC41" s="109">
        <v>-9.1999999999999998E-2</v>
      </c>
      <c r="BD41" s="110">
        <f t="shared" si="0"/>
        <v>-6.3296000000000005E-2</v>
      </c>
      <c r="BE41" s="111"/>
      <c r="BF41" s="109">
        <v>-1.7000000000000001E-2</v>
      </c>
      <c r="BG41" s="110">
        <f t="shared" si="1"/>
        <v>-1.6660000000000001E-2</v>
      </c>
      <c r="BI41" s="81"/>
      <c r="BK41" s="124">
        <v>2.7</v>
      </c>
      <c r="BL41" s="312">
        <f t="shared" si="2"/>
        <v>193.38791954135291</v>
      </c>
      <c r="BP41" s="124">
        <v>2.7</v>
      </c>
      <c r="BQ41" s="312">
        <f t="shared" si="3"/>
        <v>252.72781101441413</v>
      </c>
      <c r="BR41" s="119"/>
      <c r="BT41" s="80"/>
      <c r="BV41" s="81"/>
      <c r="BX41" s="123">
        <f t="shared" si="4"/>
        <v>-6.8112000000000006E-2</v>
      </c>
      <c r="BY41" s="123">
        <f t="shared" si="11"/>
        <v>6.8112000000000006E-2</v>
      </c>
      <c r="BZ41" s="496">
        <f t="shared" si="5"/>
        <v>279.41170445125931</v>
      </c>
      <c r="CA41" s="496"/>
      <c r="CB41" s="496"/>
      <c r="CE41" s="123">
        <f t="shared" si="6"/>
        <v>-2.3519999999999999E-2</v>
      </c>
      <c r="CF41" s="123">
        <f t="shared" si="12"/>
        <v>2.3519999999999999E-2</v>
      </c>
      <c r="CG41" s="514">
        <f t="shared" si="7"/>
        <v>213.63201111779605</v>
      </c>
      <c r="CH41" s="514"/>
      <c r="CI41" s="514"/>
      <c r="CJ41" s="425"/>
      <c r="CK41" s="80"/>
      <c r="CM41" s="81"/>
      <c r="CO41" s="123">
        <f t="shared" si="30"/>
        <v>-7.6368000000000005E-2</v>
      </c>
      <c r="CP41" s="470">
        <f t="shared" si="31"/>
        <v>3.6319999999999963E-3</v>
      </c>
      <c r="CQ41" s="470"/>
      <c r="CR41" s="129">
        <f t="shared" si="32"/>
        <v>4.5037074431999968E-5</v>
      </c>
      <c r="CS41" s="462">
        <f t="shared" si="33"/>
        <v>1.7037857279999983E-6</v>
      </c>
      <c r="CT41" s="462"/>
      <c r="CU41" s="130">
        <f t="shared" si="34"/>
        <v>4.6740860159999966E-5</v>
      </c>
      <c r="CV41" s="413">
        <f t="shared" si="35"/>
        <v>-6.1765688427608287</v>
      </c>
      <c r="CX41" s="413"/>
      <c r="DA41" s="123">
        <f t="shared" si="36"/>
        <v>-3.7239999999999995E-2</v>
      </c>
      <c r="DB41" s="123">
        <f t="shared" si="39"/>
        <v>-3.4239999999999993E-2</v>
      </c>
      <c r="DC41" s="467">
        <f t="shared" si="40"/>
        <v>1.4112000000000009E-4</v>
      </c>
      <c r="DD41" s="467"/>
      <c r="DF41" s="424">
        <f t="shared" si="41"/>
        <v>0</v>
      </c>
      <c r="DG41" s="424">
        <f t="shared" si="37"/>
        <v>6.0850944000000038E-6</v>
      </c>
      <c r="DH41" s="129">
        <f t="shared" si="42"/>
        <v>0</v>
      </c>
      <c r="DI41" s="129">
        <f t="shared" si="38"/>
        <v>6.0850944000000038E-6</v>
      </c>
      <c r="DJ41" s="313">
        <f t="shared" si="43"/>
        <v>-0.84598276402647288</v>
      </c>
      <c r="DL41" s="81"/>
      <c r="DN41" s="123">
        <f t="shared" si="16"/>
        <v>-6.9488000000000008E-2</v>
      </c>
      <c r="DO41" s="470">
        <f t="shared" si="17"/>
        <v>142.52819267463227</v>
      </c>
      <c r="DP41" s="470"/>
      <c r="DQ41" s="470">
        <f t="shared" si="18"/>
        <v>142.67974022699667</v>
      </c>
      <c r="DR41" s="470"/>
      <c r="DS41" s="125">
        <f t="shared" si="19"/>
        <v>285.20793290162896</v>
      </c>
      <c r="DT41" s="125">
        <f t="shared" si="20"/>
        <v>-0.15154755236440565</v>
      </c>
      <c r="DX41" s="123">
        <f t="shared" si="21"/>
        <v>-2.5479999999999999E-2</v>
      </c>
      <c r="DY41" s="470">
        <f t="shared" si="22"/>
        <v>115.71733935547286</v>
      </c>
      <c r="DZ41" s="470"/>
      <c r="EA41" s="101">
        <f t="shared" si="23"/>
        <v>115.72656505092624</v>
      </c>
      <c r="EB41" s="125">
        <f t="shared" si="24"/>
        <v>231.4439044063991</v>
      </c>
      <c r="EC41" s="125">
        <f t="shared" si="25"/>
        <v>-9.2256954533809221E-3</v>
      </c>
      <c r="ED41" s="80"/>
      <c r="EF41" s="81"/>
      <c r="EH41" s="123">
        <f t="shared" si="8"/>
        <v>-6.8112000000000006E-2</v>
      </c>
      <c r="EI41" s="470">
        <f t="shared" si="13"/>
        <v>78203.546020750466</v>
      </c>
      <c r="EJ41" s="470"/>
      <c r="EK41" s="470"/>
      <c r="EL41" s="128">
        <f t="shared" si="14"/>
        <v>1.6091602309660329</v>
      </c>
      <c r="ER41" s="123">
        <f t="shared" si="9"/>
        <v>-2.3519999999999999E-2</v>
      </c>
      <c r="ES41" s="470">
        <f t="shared" si="15"/>
        <v>45645.76349957427</v>
      </c>
      <c r="ET41" s="470"/>
      <c r="EU41" s="470"/>
      <c r="EV41" s="128">
        <f t="shared" si="10"/>
        <v>2.1062614343646548</v>
      </c>
      <c r="EX41" s="80"/>
      <c r="EZ41" s="81"/>
      <c r="FB41" s="124">
        <v>2</v>
      </c>
      <c r="FC41" s="38">
        <f t="shared" si="26"/>
        <v>279.03815939183244</v>
      </c>
      <c r="FD41" s="125">
        <f t="shared" si="27"/>
        <v>1.2543087324071729</v>
      </c>
      <c r="FE41" s="80"/>
      <c r="FF41" s="81"/>
      <c r="FG41" s="124">
        <v>2</v>
      </c>
      <c r="FH41" s="129">
        <f t="shared" si="28"/>
        <v>0</v>
      </c>
      <c r="FI41" s="422">
        <f t="shared" si="29"/>
        <v>1.7976931348623099E+308</v>
      </c>
      <c r="FJ41" s="80"/>
      <c r="FM41" s="51"/>
      <c r="FN41" s="41">
        <v>3.4</v>
      </c>
      <c r="FO41" s="42">
        <v>-5330</v>
      </c>
      <c r="FP41" s="50"/>
      <c r="FQ41" s="51"/>
      <c r="FR41" s="41">
        <v>3.4</v>
      </c>
      <c r="FS41" s="42">
        <v>18904</v>
      </c>
      <c r="FT41" s="50"/>
      <c r="FU41" s="51"/>
      <c r="FV41" s="41">
        <v>3.4</v>
      </c>
      <c r="FW41" s="42">
        <v>-1065</v>
      </c>
      <c r="FX41" s="50"/>
      <c r="FY41" s="51"/>
      <c r="FZ41" s="41">
        <v>3.4</v>
      </c>
      <c r="GA41" s="42">
        <v>4087</v>
      </c>
      <c r="GB41" s="88"/>
    </row>
    <row r="42" spans="1:184">
      <c r="A42" s="13"/>
      <c r="B42" s="13"/>
      <c r="C42" s="13"/>
      <c r="D42" s="13"/>
      <c r="E42" s="13"/>
      <c r="F42" s="13"/>
      <c r="G42" s="13"/>
      <c r="H42" s="13"/>
      <c r="BC42" s="109">
        <v>-9.0999999999999998E-2</v>
      </c>
      <c r="BD42" s="110">
        <f t="shared" si="0"/>
        <v>-6.2607999999999997E-2</v>
      </c>
      <c r="BE42" s="111"/>
      <c r="BF42" s="109">
        <v>-1.6E-2</v>
      </c>
      <c r="BG42" s="110">
        <f t="shared" si="1"/>
        <v>-1.5679999999999999E-2</v>
      </c>
      <c r="BI42" s="81"/>
      <c r="BK42" s="124">
        <v>2.8</v>
      </c>
      <c r="BL42" s="312">
        <f t="shared" si="2"/>
        <v>188.4327299775278</v>
      </c>
      <c r="BP42" s="124">
        <v>2.8</v>
      </c>
      <c r="BQ42" s="312">
        <f t="shared" si="3"/>
        <v>246.69410807650263</v>
      </c>
      <c r="BR42" s="119"/>
      <c r="BT42" s="80"/>
      <c r="BV42" s="81"/>
      <c r="BX42" s="123">
        <f t="shared" si="4"/>
        <v>-6.7424000000000012E-2</v>
      </c>
      <c r="BY42" s="123">
        <f t="shared" si="11"/>
        <v>6.7424000000000012E-2</v>
      </c>
      <c r="BZ42" s="496">
        <f t="shared" si="5"/>
        <v>276.58936400225667</v>
      </c>
      <c r="CA42" s="496"/>
      <c r="CB42" s="496"/>
      <c r="CE42" s="123">
        <f t="shared" si="6"/>
        <v>-2.2539999999999998E-2</v>
      </c>
      <c r="CF42" s="123">
        <f t="shared" si="12"/>
        <v>2.2539999999999998E-2</v>
      </c>
      <c r="CG42" s="514">
        <f t="shared" si="7"/>
        <v>204.73067732122121</v>
      </c>
      <c r="CH42" s="514"/>
      <c r="CI42" s="514"/>
      <c r="CJ42" s="425"/>
      <c r="CK42" s="80"/>
      <c r="CM42" s="81"/>
      <c r="CO42" s="123">
        <f t="shared" si="30"/>
        <v>-7.5680000000000011E-2</v>
      </c>
      <c r="CP42" s="470">
        <f t="shared" si="31"/>
        <v>4.3199999999999905E-3</v>
      </c>
      <c r="CQ42" s="470"/>
      <c r="CR42" s="129">
        <f t="shared" si="32"/>
        <v>4.5037074431999968E-5</v>
      </c>
      <c r="CS42" s="462">
        <f t="shared" si="33"/>
        <v>2.0176127999999956E-6</v>
      </c>
      <c r="CT42" s="462"/>
      <c r="CU42" s="130">
        <f t="shared" si="34"/>
        <v>4.7054687231999966E-5</v>
      </c>
      <c r="CV42" s="413">
        <f t="shared" si="35"/>
        <v>-6.2180395069354875</v>
      </c>
      <c r="CX42" s="413"/>
      <c r="DA42" s="123">
        <f t="shared" si="36"/>
        <v>-3.6260000000000001E-2</v>
      </c>
      <c r="DB42" s="123">
        <f t="shared" si="39"/>
        <v>-3.3259999999999998E-2</v>
      </c>
      <c r="DC42" s="467">
        <f t="shared" si="40"/>
        <v>1.5288000000000001E-4</v>
      </c>
      <c r="DD42" s="467"/>
      <c r="DF42" s="424">
        <f t="shared" si="41"/>
        <v>0</v>
      </c>
      <c r="DG42" s="424">
        <f t="shared" si="37"/>
        <v>6.5172744000000006E-6</v>
      </c>
      <c r="DH42" s="129">
        <f t="shared" si="42"/>
        <v>0</v>
      </c>
      <c r="DI42" s="129">
        <f t="shared" si="38"/>
        <v>6.5172744000000006E-6</v>
      </c>
      <c r="DJ42" s="313">
        <f t="shared" si="43"/>
        <v>-0.90606676715335255</v>
      </c>
      <c r="DL42" s="81"/>
      <c r="DN42" s="123">
        <f t="shared" si="16"/>
        <v>-6.8800000000000014E-2</v>
      </c>
      <c r="DO42" s="470">
        <f t="shared" si="17"/>
        <v>141.11702245013097</v>
      </c>
      <c r="DP42" s="470"/>
      <c r="DQ42" s="470">
        <f t="shared" si="18"/>
        <v>141.27184416217759</v>
      </c>
      <c r="DR42" s="470"/>
      <c r="DS42" s="125">
        <f t="shared" si="19"/>
        <v>282.38886661230856</v>
      </c>
      <c r="DT42" s="125">
        <f t="shared" si="20"/>
        <v>-0.15482171204661199</v>
      </c>
      <c r="DX42" s="123">
        <f t="shared" si="21"/>
        <v>-2.4500000000000001E-2</v>
      </c>
      <c r="DY42" s="470">
        <f t="shared" si="22"/>
        <v>111.26667245718545</v>
      </c>
      <c r="DZ42" s="470"/>
      <c r="EA42" s="101">
        <f t="shared" si="23"/>
        <v>111.27681117078902</v>
      </c>
      <c r="EB42" s="125">
        <f t="shared" si="24"/>
        <v>222.54348362797447</v>
      </c>
      <c r="EC42" s="125">
        <f t="shared" si="25"/>
        <v>-1.0138713603566885E-2</v>
      </c>
      <c r="ED42" s="80"/>
      <c r="EF42" s="81"/>
      <c r="EH42" s="123">
        <f t="shared" si="8"/>
        <v>-6.7424000000000012E-2</v>
      </c>
      <c r="EI42" s="470">
        <f t="shared" si="13"/>
        <v>76635.800678400017</v>
      </c>
      <c r="EJ42" s="470"/>
      <c r="EK42" s="470"/>
      <c r="EL42" s="128">
        <f t="shared" si="14"/>
        <v>1.6255362699259761</v>
      </c>
      <c r="ER42" s="123">
        <f t="shared" si="9"/>
        <v>-2.2539999999999998E-2</v>
      </c>
      <c r="ES42" s="470">
        <f t="shared" si="15"/>
        <v>41922.130031429173</v>
      </c>
      <c r="ET42" s="470"/>
      <c r="EU42" s="470"/>
      <c r="EV42" s="128">
        <f t="shared" si="10"/>
        <v>2.197813534033485</v>
      </c>
      <c r="EX42" s="80"/>
      <c r="EZ42" s="81"/>
      <c r="FB42" s="124">
        <v>2.1</v>
      </c>
      <c r="FC42" s="38">
        <f t="shared" si="26"/>
        <v>275.57722098077096</v>
      </c>
      <c r="FD42" s="125">
        <f t="shared" si="27"/>
        <v>1.2700614323432127</v>
      </c>
      <c r="FE42" s="80"/>
      <c r="FF42" s="81"/>
      <c r="FG42" s="124">
        <v>2.1</v>
      </c>
      <c r="FH42" s="129">
        <f t="shared" si="28"/>
        <v>0</v>
      </c>
      <c r="FI42" s="422">
        <f t="shared" si="29"/>
        <v>1.7976931348623099E+308</v>
      </c>
      <c r="FJ42" s="80"/>
      <c r="FM42" s="51"/>
      <c r="FN42" s="41">
        <v>3.5</v>
      </c>
      <c r="FO42" s="42">
        <v>-5250</v>
      </c>
      <c r="FP42" s="50"/>
      <c r="FQ42" s="51"/>
      <c r="FR42" s="41">
        <v>3.5</v>
      </c>
      <c r="FS42" s="42">
        <v>18375</v>
      </c>
      <c r="FT42" s="50"/>
      <c r="FU42" s="51"/>
      <c r="FV42" s="41">
        <v>3.5</v>
      </c>
      <c r="FW42" s="42">
        <v>-1050</v>
      </c>
      <c r="FX42" s="50"/>
      <c r="FY42" s="51"/>
      <c r="FZ42" s="41">
        <v>3.5</v>
      </c>
      <c r="GA42" s="42">
        <v>3981.25</v>
      </c>
      <c r="GB42" s="88"/>
    </row>
    <row r="43" spans="1:184">
      <c r="A43" s="13"/>
      <c r="B43" s="13"/>
      <c r="C43" s="13"/>
      <c r="D43" s="13"/>
      <c r="E43" s="13"/>
      <c r="F43" s="13"/>
      <c r="G43" s="13"/>
      <c r="H43" s="13"/>
      <c r="BC43" s="109">
        <v>-0.09</v>
      </c>
      <c r="BD43" s="110">
        <f t="shared" si="0"/>
        <v>-6.1920000000000003E-2</v>
      </c>
      <c r="BE43" s="111"/>
      <c r="BF43" s="109">
        <v>-1.4999999999999999E-2</v>
      </c>
      <c r="BG43" s="110">
        <f t="shared" si="1"/>
        <v>-1.47E-2</v>
      </c>
      <c r="BI43" s="81"/>
      <c r="BK43" s="124">
        <v>2.9</v>
      </c>
      <c r="BL43" s="312">
        <f t="shared" si="2"/>
        <v>183.54530368978916</v>
      </c>
      <c r="BP43" s="124">
        <v>2.9</v>
      </c>
      <c r="BQ43" s="312">
        <f t="shared" si="3"/>
        <v>240.73825937004798</v>
      </c>
      <c r="BR43" s="119"/>
      <c r="BT43" s="80"/>
      <c r="BV43" s="81"/>
      <c r="BX43" s="123">
        <f t="shared" si="4"/>
        <v>-6.6736000000000004E-2</v>
      </c>
      <c r="BY43" s="123">
        <f t="shared" si="11"/>
        <v>6.6736000000000004E-2</v>
      </c>
      <c r="BZ43" s="496">
        <f t="shared" si="5"/>
        <v>273.76702355325403</v>
      </c>
      <c r="CA43" s="496"/>
      <c r="CB43" s="496"/>
      <c r="CE43" s="123">
        <f t="shared" si="6"/>
        <v>-2.1559999999999999E-2</v>
      </c>
      <c r="CF43" s="123">
        <f t="shared" si="12"/>
        <v>2.1559999999999999E-2</v>
      </c>
      <c r="CG43" s="514">
        <f t="shared" si="7"/>
        <v>195.82934352464636</v>
      </c>
      <c r="CH43" s="514"/>
      <c r="CI43" s="514"/>
      <c r="CJ43" s="425"/>
      <c r="CK43" s="80"/>
      <c r="CM43" s="81"/>
      <c r="CO43" s="123">
        <f t="shared" si="30"/>
        <v>-7.4992000000000003E-2</v>
      </c>
      <c r="CP43" s="470">
        <f t="shared" si="31"/>
        <v>5.0079999999999986E-3</v>
      </c>
      <c r="CQ43" s="470"/>
      <c r="CR43" s="129">
        <f t="shared" si="32"/>
        <v>4.5037074431999968E-5</v>
      </c>
      <c r="CS43" s="462">
        <f t="shared" si="33"/>
        <v>2.3285998079999993E-6</v>
      </c>
      <c r="CT43" s="462"/>
      <c r="CU43" s="130">
        <f t="shared" si="34"/>
        <v>4.7365674239999964E-5</v>
      </c>
      <c r="CV43" s="413">
        <f t="shared" si="35"/>
        <v>-6.2591348709818693</v>
      </c>
      <c r="CX43" s="413"/>
      <c r="DA43" s="123">
        <f t="shared" si="36"/>
        <v>-3.5279999999999999E-2</v>
      </c>
      <c r="DB43" s="123">
        <f t="shared" si="39"/>
        <v>-3.2279999999999996E-2</v>
      </c>
      <c r="DC43" s="467">
        <f t="shared" si="40"/>
        <v>1.6464000000000005E-4</v>
      </c>
      <c r="DD43" s="467"/>
      <c r="DF43" s="424">
        <f t="shared" si="41"/>
        <v>0</v>
      </c>
      <c r="DG43" s="424">
        <f t="shared" si="37"/>
        <v>6.9379296000000016E-6</v>
      </c>
      <c r="DH43" s="129">
        <f t="shared" si="42"/>
        <v>0</v>
      </c>
      <c r="DI43" s="129">
        <f t="shared" si="38"/>
        <v>6.9379296000000016E-6</v>
      </c>
      <c r="DJ43" s="313">
        <f t="shared" si="43"/>
        <v>-0.96454853019684939</v>
      </c>
      <c r="DL43" s="81"/>
      <c r="DN43" s="123">
        <f t="shared" si="16"/>
        <v>-6.8112000000000006E-2</v>
      </c>
      <c r="DO43" s="470">
        <f t="shared" si="17"/>
        <v>139.70585222562966</v>
      </c>
      <c r="DP43" s="470"/>
      <c r="DQ43" s="470">
        <f t="shared" si="18"/>
        <v>139.86400641892706</v>
      </c>
      <c r="DR43" s="470"/>
      <c r="DS43" s="125">
        <f t="shared" si="19"/>
        <v>279.56985864455669</v>
      </c>
      <c r="DT43" s="125">
        <f t="shared" si="20"/>
        <v>-0.15815419329740621</v>
      </c>
      <c r="DX43" s="123">
        <f t="shared" si="21"/>
        <v>-2.3519999999999999E-2</v>
      </c>
      <c r="DY43" s="470">
        <f t="shared" si="22"/>
        <v>106.81600555889803</v>
      </c>
      <c r="DZ43" s="470"/>
      <c r="EA43" s="101">
        <f t="shared" si="23"/>
        <v>106.82712585608542</v>
      </c>
      <c r="EB43" s="125">
        <f t="shared" si="24"/>
        <v>213.64313141498343</v>
      </c>
      <c r="EC43" s="125">
        <f t="shared" si="25"/>
        <v>-1.1120297187389383E-2</v>
      </c>
      <c r="ED43" s="80"/>
      <c r="EF43" s="81"/>
      <c r="EH43" s="123">
        <f t="shared" si="8"/>
        <v>-6.6736000000000004E-2</v>
      </c>
      <c r="EI43" s="470">
        <f t="shared" si="13"/>
        <v>75083.979607359739</v>
      </c>
      <c r="EJ43" s="470"/>
      <c r="EK43" s="470"/>
      <c r="EL43" s="128">
        <f t="shared" si="14"/>
        <v>1.6422484938597091</v>
      </c>
      <c r="ER43" s="123">
        <f t="shared" si="9"/>
        <v>-2.1559999999999999E-2</v>
      </c>
      <c r="ES43" s="470">
        <f t="shared" si="15"/>
        <v>38356.957022363284</v>
      </c>
      <c r="ET43" s="470"/>
      <c r="EU43" s="470"/>
      <c r="EV43" s="128">
        <f t="shared" si="10"/>
        <v>2.2976847448348408</v>
      </c>
      <c r="EX43" s="80"/>
      <c r="EZ43" s="81"/>
      <c r="FB43" s="124">
        <v>2.2000000000000002</v>
      </c>
      <c r="FC43" s="38">
        <f t="shared" si="26"/>
        <v>272.11628256970948</v>
      </c>
      <c r="FD43" s="125">
        <f t="shared" si="27"/>
        <v>1.2862148368881183</v>
      </c>
      <c r="FE43" s="80"/>
      <c r="FF43" s="81"/>
      <c r="FG43" s="124">
        <v>2.2000000000000002</v>
      </c>
      <c r="FH43" s="129">
        <f t="shared" si="28"/>
        <v>0</v>
      </c>
      <c r="FI43" s="422">
        <f t="shared" si="29"/>
        <v>1.7976931348623099E+308</v>
      </c>
      <c r="FJ43" s="80"/>
      <c r="FM43" s="51"/>
      <c r="FN43" s="41">
        <v>3.6</v>
      </c>
      <c r="FO43" s="42">
        <v>-5170</v>
      </c>
      <c r="FP43" s="50"/>
      <c r="FQ43" s="51"/>
      <c r="FR43" s="41">
        <v>3.6</v>
      </c>
      <c r="FS43" s="42">
        <v>17854</v>
      </c>
      <c r="FT43" s="50"/>
      <c r="FU43" s="51"/>
      <c r="FV43" s="41">
        <v>3.6</v>
      </c>
      <c r="FW43" s="42">
        <v>-1035</v>
      </c>
      <c r="FX43" s="50"/>
      <c r="FY43" s="51"/>
      <c r="FZ43" s="41">
        <v>3.6</v>
      </c>
      <c r="GA43" s="42">
        <v>3877</v>
      </c>
      <c r="GB43" s="88"/>
    </row>
    <row r="44" spans="1:184">
      <c r="A44" s="13"/>
      <c r="B44" s="13"/>
      <c r="C44" s="13"/>
      <c r="D44" s="13"/>
      <c r="E44" s="13"/>
      <c r="F44" s="13"/>
      <c r="G44" s="13"/>
      <c r="H44" s="13"/>
      <c r="BC44" s="109">
        <v>-8.8999999999999996E-2</v>
      </c>
      <c r="BD44" s="110">
        <f t="shared" si="0"/>
        <v>-6.1232000000000002E-2</v>
      </c>
      <c r="BE44" s="111"/>
      <c r="BF44" s="109">
        <v>-1.4E-2</v>
      </c>
      <c r="BG44" s="110">
        <f t="shared" si="1"/>
        <v>-1.372E-2</v>
      </c>
      <c r="BI44" s="81"/>
      <c r="BK44" s="124">
        <v>3</v>
      </c>
      <c r="BL44" s="312">
        <f t="shared" si="2"/>
        <v>178.72564067813704</v>
      </c>
      <c r="BP44" s="124">
        <v>3</v>
      </c>
      <c r="BQ44" s="312">
        <f t="shared" si="3"/>
        <v>234.86026489505034</v>
      </c>
      <c r="BR44" s="119"/>
      <c r="BT44" s="80"/>
      <c r="BV44" s="81"/>
      <c r="BX44" s="123">
        <f t="shared" si="4"/>
        <v>-6.6048000000000009E-2</v>
      </c>
      <c r="BY44" s="123">
        <f t="shared" si="11"/>
        <v>6.6048000000000009E-2</v>
      </c>
      <c r="BZ44" s="496">
        <f t="shared" si="5"/>
        <v>270.94468310425145</v>
      </c>
      <c r="CA44" s="496"/>
      <c r="CB44" s="496"/>
      <c r="CE44" s="123">
        <f t="shared" si="6"/>
        <v>-2.0580000000000001E-2</v>
      </c>
      <c r="CF44" s="123">
        <f t="shared" si="12"/>
        <v>2.0580000000000001E-2</v>
      </c>
      <c r="CG44" s="514">
        <f t="shared" si="7"/>
        <v>186.92800972807157</v>
      </c>
      <c r="CH44" s="514"/>
      <c r="CI44" s="514"/>
      <c r="CJ44" s="425"/>
      <c r="CK44" s="80"/>
      <c r="CM44" s="81"/>
      <c r="CO44" s="123">
        <f t="shared" si="30"/>
        <v>-7.4304000000000009E-2</v>
      </c>
      <c r="CP44" s="470">
        <f t="shared" si="31"/>
        <v>5.6959999999999927E-3</v>
      </c>
      <c r="CQ44" s="470"/>
      <c r="CR44" s="129">
        <f t="shared" si="32"/>
        <v>4.5037074431999968E-5</v>
      </c>
      <c r="CS44" s="462">
        <f t="shared" si="33"/>
        <v>2.6367467519999965E-6</v>
      </c>
      <c r="CT44" s="462"/>
      <c r="CU44" s="130">
        <f t="shared" si="34"/>
        <v>4.7673821183999966E-5</v>
      </c>
      <c r="CV44" s="413">
        <f t="shared" si="35"/>
        <v>-6.2998549348999733</v>
      </c>
      <c r="CX44" s="413"/>
      <c r="DA44" s="123">
        <f t="shared" si="36"/>
        <v>-3.4300000000000004E-2</v>
      </c>
      <c r="DB44" s="123">
        <f t="shared" si="39"/>
        <v>-3.1300000000000001E-2</v>
      </c>
      <c r="DC44" s="467">
        <f t="shared" si="40"/>
        <v>1.7639999999999998E-4</v>
      </c>
      <c r="DD44" s="467"/>
      <c r="DF44" s="424">
        <f t="shared" si="41"/>
        <v>0</v>
      </c>
      <c r="DG44" s="424">
        <f t="shared" si="37"/>
        <v>7.3470600000000001E-6</v>
      </c>
      <c r="DH44" s="129">
        <f t="shared" si="42"/>
        <v>0</v>
      </c>
      <c r="DI44" s="129">
        <f t="shared" si="38"/>
        <v>7.3470600000000001E-6</v>
      </c>
      <c r="DJ44" s="313">
        <f t="shared" si="43"/>
        <v>-1.0214280531569622</v>
      </c>
      <c r="DL44" s="81"/>
      <c r="DN44" s="123">
        <f t="shared" si="16"/>
        <v>-6.7424000000000012E-2</v>
      </c>
      <c r="DO44" s="470">
        <f t="shared" si="17"/>
        <v>138.29468200112834</v>
      </c>
      <c r="DP44" s="470"/>
      <c r="DQ44" s="470">
        <f t="shared" si="18"/>
        <v>138.45622847264377</v>
      </c>
      <c r="DR44" s="470"/>
      <c r="DS44" s="125">
        <f t="shared" si="19"/>
        <v>276.75091047377214</v>
      </c>
      <c r="DT44" s="125">
        <f t="shared" si="20"/>
        <v>-0.161546471515436</v>
      </c>
      <c r="DX44" s="123">
        <f t="shared" si="21"/>
        <v>-2.2539999999999998E-2</v>
      </c>
      <c r="DY44" s="470">
        <f t="shared" si="22"/>
        <v>102.3653386606106</v>
      </c>
      <c r="DZ44" s="470"/>
      <c r="EA44" s="101">
        <f t="shared" si="23"/>
        <v>102.37751620404367</v>
      </c>
      <c r="EB44" s="125">
        <f t="shared" si="24"/>
        <v>204.74285486465428</v>
      </c>
      <c r="EC44" s="125">
        <f t="shared" si="25"/>
        <v>-1.2177543433068649E-2</v>
      </c>
      <c r="ED44" s="80"/>
      <c r="EF44" s="81"/>
      <c r="EH44" s="123">
        <f t="shared" si="8"/>
        <v>-6.6048000000000009E-2</v>
      </c>
      <c r="EI44" s="470">
        <f t="shared" si="13"/>
        <v>73548.082560437659</v>
      </c>
      <c r="EJ44" s="470"/>
      <c r="EK44" s="470"/>
      <c r="EL44" s="128">
        <f t="shared" si="14"/>
        <v>1.6593073476822706</v>
      </c>
      <c r="ER44" s="123">
        <f t="shared" si="9"/>
        <v>-2.0580000000000001E-2</v>
      </c>
      <c r="ES44" s="470">
        <f t="shared" si="15"/>
        <v>34950.243432671479</v>
      </c>
      <c r="ET44" s="470"/>
      <c r="EU44" s="470"/>
      <c r="EV44" s="128">
        <f t="shared" si="10"/>
        <v>2.4070627454344069</v>
      </c>
      <c r="EX44" s="80"/>
      <c r="EZ44" s="81"/>
      <c r="FB44" s="124">
        <v>2.2999999999999998</v>
      </c>
      <c r="FC44" s="38">
        <f t="shared" si="26"/>
        <v>268.65534415864795</v>
      </c>
      <c r="FD44" s="125">
        <f t="shared" si="27"/>
        <v>1.3027844322103488</v>
      </c>
      <c r="FE44" s="80"/>
      <c r="FF44" s="81"/>
      <c r="FG44" s="124">
        <v>2.2999999999999998</v>
      </c>
      <c r="FH44" s="129">
        <f t="shared" si="28"/>
        <v>0</v>
      </c>
      <c r="FI44" s="422">
        <f t="shared" si="29"/>
        <v>1.7976931348623099E+308</v>
      </c>
      <c r="FJ44" s="80"/>
      <c r="FM44" s="51"/>
      <c r="FN44" s="41">
        <v>3.7</v>
      </c>
      <c r="FO44" s="42">
        <v>-5090</v>
      </c>
      <c r="FP44" s="50"/>
      <c r="FQ44" s="51"/>
      <c r="FR44" s="41">
        <v>3.7</v>
      </c>
      <c r="FS44" s="42">
        <v>17341</v>
      </c>
      <c r="FT44" s="50"/>
      <c r="FU44" s="51"/>
      <c r="FV44" s="41">
        <v>3.7</v>
      </c>
      <c r="FW44" s="42">
        <v>-1020</v>
      </c>
      <c r="FX44" s="50"/>
      <c r="FY44" s="51"/>
      <c r="FZ44" s="41">
        <v>3.7</v>
      </c>
      <c r="GA44" s="42">
        <v>3774.25</v>
      </c>
      <c r="GB44" s="88"/>
    </row>
    <row r="45" spans="1:184">
      <c r="A45" s="13"/>
      <c r="B45" s="13"/>
      <c r="C45" s="13"/>
      <c r="D45" s="13"/>
      <c r="E45" s="13"/>
      <c r="F45" s="13"/>
      <c r="G45" s="13"/>
      <c r="H45" s="13"/>
      <c r="BC45" s="109">
        <v>-8.7999999999999995E-2</v>
      </c>
      <c r="BD45" s="110">
        <f t="shared" si="0"/>
        <v>-6.0544000000000001E-2</v>
      </c>
      <c r="BE45" s="111"/>
      <c r="BF45" s="109">
        <v>-1.2999999999999999E-2</v>
      </c>
      <c r="BG45" s="110">
        <f t="shared" si="1"/>
        <v>-1.274E-2</v>
      </c>
      <c r="BI45" s="81"/>
      <c r="BK45" s="124">
        <v>3.1</v>
      </c>
      <c r="BL45" s="312">
        <f t="shared" si="2"/>
        <v>173.9737409425714</v>
      </c>
      <c r="BP45" s="124">
        <v>3.1</v>
      </c>
      <c r="BQ45" s="312">
        <f t="shared" si="3"/>
        <v>229.06012465150962</v>
      </c>
      <c r="BR45" s="119"/>
      <c r="BT45" s="80"/>
      <c r="BV45" s="81"/>
      <c r="BX45" s="123">
        <f t="shared" si="4"/>
        <v>-6.5360000000000001E-2</v>
      </c>
      <c r="BY45" s="123">
        <f t="shared" si="11"/>
        <v>6.5360000000000001E-2</v>
      </c>
      <c r="BZ45" s="496">
        <f t="shared" si="5"/>
        <v>268.12234265524881</v>
      </c>
      <c r="CA45" s="496"/>
      <c r="CB45" s="496"/>
      <c r="CE45" s="123">
        <f t="shared" si="6"/>
        <v>-1.9599999999999999E-2</v>
      </c>
      <c r="CF45" s="123">
        <f t="shared" si="12"/>
        <v>1.9599999999999999E-2</v>
      </c>
      <c r="CG45" s="514">
        <f t="shared" si="7"/>
        <v>178.0266759314967</v>
      </c>
      <c r="CH45" s="514"/>
      <c r="CI45" s="514"/>
      <c r="CJ45" s="425"/>
      <c r="CK45" s="80"/>
      <c r="CM45" s="81"/>
      <c r="CO45" s="123">
        <f t="shared" si="30"/>
        <v>-7.3616000000000001E-2</v>
      </c>
      <c r="CP45" s="470">
        <f t="shared" si="31"/>
        <v>6.3840000000000008E-3</v>
      </c>
      <c r="CQ45" s="470"/>
      <c r="CR45" s="129">
        <f t="shared" si="32"/>
        <v>4.5037074431999968E-5</v>
      </c>
      <c r="CS45" s="462">
        <f t="shared" si="33"/>
        <v>2.9420536320000005E-6</v>
      </c>
      <c r="CT45" s="462"/>
      <c r="CU45" s="130">
        <f t="shared" si="34"/>
        <v>4.7979128063999966E-5</v>
      </c>
      <c r="CV45" s="413">
        <f t="shared" si="35"/>
        <v>-6.3401996986898004</v>
      </c>
      <c r="CX45" s="413"/>
      <c r="DA45" s="123">
        <f t="shared" si="36"/>
        <v>-3.3320000000000002E-2</v>
      </c>
      <c r="DB45" s="123">
        <f t="shared" si="39"/>
        <v>-3.032E-2</v>
      </c>
      <c r="DC45" s="467">
        <f t="shared" si="40"/>
        <v>1.8815999999999999E-4</v>
      </c>
      <c r="DD45" s="467"/>
      <c r="DF45" s="424">
        <f t="shared" si="41"/>
        <v>0</v>
      </c>
      <c r="DG45" s="424">
        <f t="shared" si="37"/>
        <v>7.7446655999999995E-6</v>
      </c>
      <c r="DH45" s="129">
        <f t="shared" si="42"/>
        <v>0</v>
      </c>
      <c r="DI45" s="129">
        <f t="shared" si="38"/>
        <v>7.7446655999999995E-6</v>
      </c>
      <c r="DJ45" s="313">
        <f t="shared" si="43"/>
        <v>-1.0767053360336922</v>
      </c>
      <c r="DL45" s="81"/>
      <c r="DN45" s="123">
        <f t="shared" si="16"/>
        <v>-6.6736000000000004E-2</v>
      </c>
      <c r="DO45" s="470">
        <f t="shared" si="17"/>
        <v>136.88351177662702</v>
      </c>
      <c r="DP45" s="470"/>
      <c r="DQ45" s="470">
        <f t="shared" si="18"/>
        <v>137.04851186235447</v>
      </c>
      <c r="DR45" s="470"/>
      <c r="DS45" s="125">
        <f t="shared" si="19"/>
        <v>273.93202363898149</v>
      </c>
      <c r="DT45" s="125">
        <f t="shared" si="20"/>
        <v>-0.16500008572745628</v>
      </c>
      <c r="DX45" s="123">
        <f t="shared" si="21"/>
        <v>-2.1559999999999999E-2</v>
      </c>
      <c r="DY45" s="470">
        <f t="shared" si="22"/>
        <v>97.914671762323181</v>
      </c>
      <c r="DZ45" s="470"/>
      <c r="EA45" s="101">
        <f t="shared" si="23"/>
        <v>97.927990680294954</v>
      </c>
      <c r="EB45" s="125">
        <f t="shared" si="24"/>
        <v>195.84266244261812</v>
      </c>
      <c r="EC45" s="125">
        <f t="shared" si="25"/>
        <v>-1.3318917971773203E-2</v>
      </c>
      <c r="ED45" s="80"/>
      <c r="EF45" s="81"/>
      <c r="EH45" s="123">
        <f t="shared" si="8"/>
        <v>-6.5360000000000001E-2</v>
      </c>
      <c r="EI45" s="470">
        <f t="shared" si="13"/>
        <v>72028.109292976922</v>
      </c>
      <c r="EJ45" s="470"/>
      <c r="EK45" s="470"/>
      <c r="EL45" s="128">
        <f t="shared" si="14"/>
        <v>1.6767237128549335</v>
      </c>
      <c r="ER45" s="123">
        <f t="shared" si="9"/>
        <v>-1.9599999999999999E-2</v>
      </c>
      <c r="ES45" s="470">
        <f t="shared" si="15"/>
        <v>31701.988268857625</v>
      </c>
      <c r="ET45" s="470"/>
      <c r="EU45" s="470"/>
      <c r="EV45" s="128">
        <f t="shared" si="10"/>
        <v>2.5273725444093826</v>
      </c>
      <c r="EX45" s="80"/>
      <c r="EZ45" s="81"/>
      <c r="FB45" s="124">
        <v>2.4</v>
      </c>
      <c r="FC45" s="38">
        <f t="shared" si="26"/>
        <v>265.19440574758647</v>
      </c>
      <c r="FD45" s="125">
        <f t="shared" si="27"/>
        <v>1.3197865128917234</v>
      </c>
      <c r="FE45" s="80"/>
      <c r="FF45" s="81"/>
      <c r="FG45" s="124">
        <v>2.4</v>
      </c>
      <c r="FH45" s="129">
        <f t="shared" si="28"/>
        <v>0</v>
      </c>
      <c r="FI45" s="422">
        <f t="shared" si="29"/>
        <v>1.7976931348623099E+308</v>
      </c>
      <c r="FJ45" s="80"/>
      <c r="FM45" s="51"/>
      <c r="FN45" s="41">
        <v>3.8</v>
      </c>
      <c r="FO45" s="42">
        <v>-5010</v>
      </c>
      <c r="FP45" s="50"/>
      <c r="FQ45" s="51"/>
      <c r="FR45" s="41">
        <v>3.8</v>
      </c>
      <c r="FS45" s="42">
        <v>16836</v>
      </c>
      <c r="FT45" s="50"/>
      <c r="FU45" s="51"/>
      <c r="FV45" s="41">
        <v>3.8</v>
      </c>
      <c r="FW45" s="42">
        <v>-1005</v>
      </c>
      <c r="FX45" s="50"/>
      <c r="FY45" s="51"/>
      <c r="FZ45" s="41">
        <v>3.8</v>
      </c>
      <c r="GA45" s="42">
        <v>3673</v>
      </c>
      <c r="GB45" s="88"/>
    </row>
    <row r="46" spans="1:184">
      <c r="A46" s="13"/>
      <c r="B46" s="13"/>
      <c r="C46" s="13"/>
      <c r="D46" s="13"/>
      <c r="E46" s="13"/>
      <c r="F46" s="13"/>
      <c r="G46" s="13"/>
      <c r="H46" s="13"/>
      <c r="BC46" s="109">
        <v>-8.6999999999999994E-2</v>
      </c>
      <c r="BD46" s="110">
        <f t="shared" si="0"/>
        <v>-5.9855999999999999E-2</v>
      </c>
      <c r="BE46" s="111"/>
      <c r="BF46" s="109">
        <v>-1.2E-2</v>
      </c>
      <c r="BG46" s="110">
        <f t="shared" si="1"/>
        <v>-1.176E-2</v>
      </c>
      <c r="BI46" s="81"/>
      <c r="BK46" s="124">
        <v>3.2</v>
      </c>
      <c r="BL46" s="312">
        <f t="shared" ref="BL46:BL77" si="44" xml:space="preserve"> ((FS39*$BL$10) / $BL$9) / 1000000</f>
        <v>169.28960448309229</v>
      </c>
      <c r="BP46" s="124">
        <v>3.2</v>
      </c>
      <c r="BQ46" s="312">
        <f t="shared" ref="BQ46:BQ77" si="45">((GA39*$BQ$10)/$BQ$9) / 1000000</f>
        <v>223.3378386394258</v>
      </c>
      <c r="BR46" s="119"/>
      <c r="BT46" s="80"/>
      <c r="BV46" s="81"/>
      <c r="BX46" s="123">
        <f t="shared" si="4"/>
        <v>-6.4672000000000007E-2</v>
      </c>
      <c r="BY46" s="123">
        <f t="shared" si="11"/>
        <v>6.4672000000000007E-2</v>
      </c>
      <c r="BZ46" s="496">
        <f t="shared" si="5"/>
        <v>265.30000220624623</v>
      </c>
      <c r="CA46" s="496"/>
      <c r="CB46" s="496"/>
      <c r="CE46" s="123">
        <f t="shared" si="6"/>
        <v>-1.8619999999999998E-2</v>
      </c>
      <c r="CF46" s="123">
        <f t="shared" si="12"/>
        <v>1.8619999999999998E-2</v>
      </c>
      <c r="CG46" s="514">
        <f t="shared" si="7"/>
        <v>169.12534213492188</v>
      </c>
      <c r="CH46" s="514"/>
      <c r="CI46" s="514"/>
      <c r="CJ46" s="425"/>
      <c r="CK46" s="80"/>
      <c r="CM46" s="81"/>
      <c r="CO46" s="123">
        <f t="shared" si="30"/>
        <v>-7.2928000000000007E-2</v>
      </c>
      <c r="CP46" s="470">
        <f t="shared" si="31"/>
        <v>7.071999999999995E-3</v>
      </c>
      <c r="CQ46" s="470"/>
      <c r="CR46" s="129">
        <f t="shared" si="32"/>
        <v>4.5037074431999968E-5</v>
      </c>
      <c r="CS46" s="462">
        <f t="shared" si="33"/>
        <v>3.2445204479999975E-6</v>
      </c>
      <c r="CT46" s="462"/>
      <c r="CU46" s="130">
        <f t="shared" si="34"/>
        <v>4.8281594879999963E-5</v>
      </c>
      <c r="CV46" s="413">
        <f t="shared" si="35"/>
        <v>-6.3801691623513497</v>
      </c>
      <c r="CX46" s="413"/>
      <c r="DA46" s="123">
        <f t="shared" si="36"/>
        <v>-3.2340000000000001E-2</v>
      </c>
      <c r="DB46" s="123">
        <f t="shared" si="39"/>
        <v>-2.9339999999999998E-2</v>
      </c>
      <c r="DC46" s="467">
        <f t="shared" si="40"/>
        <v>1.9992000000000002E-4</v>
      </c>
      <c r="DD46" s="467"/>
      <c r="DF46" s="424">
        <f t="shared" si="41"/>
        <v>0</v>
      </c>
      <c r="DG46" s="424">
        <f t="shared" si="37"/>
        <v>8.1307464000000005E-6</v>
      </c>
      <c r="DH46" s="129">
        <f t="shared" si="42"/>
        <v>0</v>
      </c>
      <c r="DI46" s="129">
        <f t="shared" si="38"/>
        <v>8.1307464000000005E-6</v>
      </c>
      <c r="DJ46" s="313">
        <f t="shared" si="43"/>
        <v>-1.1303803788270383</v>
      </c>
      <c r="DL46" s="81"/>
      <c r="DN46" s="123">
        <f t="shared" si="16"/>
        <v>-6.6048000000000009E-2</v>
      </c>
      <c r="DO46" s="470">
        <f t="shared" si="17"/>
        <v>135.47234155212573</v>
      </c>
      <c r="DP46" s="470"/>
      <c r="DQ46" s="470">
        <f t="shared" si="18"/>
        <v>135.6408581940091</v>
      </c>
      <c r="DR46" s="470"/>
      <c r="DS46" s="125">
        <f t="shared" si="19"/>
        <v>271.1131997461348</v>
      </c>
      <c r="DT46" s="125">
        <f t="shared" si="20"/>
        <v>-0.16851664188337168</v>
      </c>
      <c r="DX46" s="123">
        <f t="shared" si="21"/>
        <v>-2.0580000000000001E-2</v>
      </c>
      <c r="DY46" s="470">
        <f t="shared" si="22"/>
        <v>93.464004864035786</v>
      </c>
      <c r="DZ46" s="470"/>
      <c r="EA46" s="101">
        <f t="shared" si="23"/>
        <v>93.478559444482556</v>
      </c>
      <c r="EB46" s="125">
        <f t="shared" si="24"/>
        <v>186.94256430851834</v>
      </c>
      <c r="EC46" s="125">
        <f t="shared" si="25"/>
        <v>-1.455458044677016E-2</v>
      </c>
      <c r="ED46" s="80"/>
      <c r="EF46" s="81"/>
      <c r="EH46" s="123">
        <f t="shared" si="8"/>
        <v>-6.4672000000000007E-2</v>
      </c>
      <c r="EI46" s="470">
        <f t="shared" si="13"/>
        <v>70524.059562856128</v>
      </c>
      <c r="EJ46" s="470"/>
      <c r="EK46" s="470"/>
      <c r="EL46" s="128">
        <f t="shared" si="14"/>
        <v>1.6945089303967553</v>
      </c>
      <c r="ER46" s="123">
        <f t="shared" si="9"/>
        <v>-1.8619999999999998E-2</v>
      </c>
      <c r="ES46" s="470">
        <f t="shared" si="15"/>
        <v>28612.190583634816</v>
      </c>
      <c r="ET46" s="470"/>
      <c r="EU46" s="470"/>
      <c r="EV46" s="128">
        <f t="shared" si="10"/>
        <v>2.6603388653725251</v>
      </c>
      <c r="EX46" s="80"/>
      <c r="EZ46" s="81"/>
      <c r="FB46" s="124">
        <v>2.5</v>
      </c>
      <c r="FC46" s="38">
        <f t="shared" si="26"/>
        <v>261.73346733652505</v>
      </c>
      <c r="FD46" s="125">
        <f t="shared" si="27"/>
        <v>1.3372382353762418</v>
      </c>
      <c r="FE46" s="80"/>
      <c r="FF46" s="81"/>
      <c r="FG46" s="124">
        <v>2.5</v>
      </c>
      <c r="FH46" s="129">
        <f t="shared" si="28"/>
        <v>0</v>
      </c>
      <c r="FI46" s="422">
        <f t="shared" si="29"/>
        <v>1.7976931348623099E+308</v>
      </c>
      <c r="FJ46" s="80"/>
      <c r="FM46" s="51"/>
      <c r="FN46" s="41">
        <v>3.9</v>
      </c>
      <c r="FO46" s="42">
        <v>-4930</v>
      </c>
      <c r="FP46" s="50"/>
      <c r="FQ46" s="51"/>
      <c r="FR46" s="41">
        <v>3.9</v>
      </c>
      <c r="FS46" s="42">
        <v>16339</v>
      </c>
      <c r="FT46" s="50"/>
      <c r="FU46" s="51"/>
      <c r="FV46" s="41">
        <v>3.9</v>
      </c>
      <c r="FW46" s="42">
        <v>-990</v>
      </c>
      <c r="FX46" s="50"/>
      <c r="FY46" s="51"/>
      <c r="FZ46" s="41">
        <v>3.9</v>
      </c>
      <c r="GA46" s="42">
        <v>3573.25</v>
      </c>
      <c r="GB46" s="88"/>
    </row>
    <row r="47" spans="1:184">
      <c r="A47" s="13"/>
      <c r="B47" s="13"/>
      <c r="C47" s="13"/>
      <c r="D47" s="13"/>
      <c r="E47" s="13"/>
      <c r="F47" s="13"/>
      <c r="G47" s="13"/>
      <c r="H47" s="13"/>
      <c r="BC47" s="109">
        <v>-8.5999999999999993E-2</v>
      </c>
      <c r="BD47" s="110">
        <f t="shared" si="0"/>
        <v>-5.9167999999999998E-2</v>
      </c>
      <c r="BE47" s="111"/>
      <c r="BF47" s="109">
        <v>-1.0999999999999999E-2</v>
      </c>
      <c r="BG47" s="110">
        <f t="shared" si="1"/>
        <v>-1.078E-2</v>
      </c>
      <c r="BI47" s="81"/>
      <c r="BK47" s="124">
        <v>3.3</v>
      </c>
      <c r="BL47" s="312">
        <f t="shared" si="44"/>
        <v>164.67323129969964</v>
      </c>
      <c r="BP47" s="124">
        <v>3.3</v>
      </c>
      <c r="BQ47" s="312">
        <f t="shared" si="45"/>
        <v>217.69340685879885</v>
      </c>
      <c r="BR47" s="119"/>
      <c r="BT47" s="80"/>
      <c r="BV47" s="81"/>
      <c r="BX47" s="123">
        <f t="shared" si="4"/>
        <v>-6.3983999999999999E-2</v>
      </c>
      <c r="BY47" s="123">
        <f t="shared" si="11"/>
        <v>6.3983999999999999E-2</v>
      </c>
      <c r="BZ47" s="496">
        <f t="shared" ref="BZ47:BZ78" si="46">(($BY$11*BY47)/$BY$12)/1000000</f>
        <v>262.47766175724354</v>
      </c>
      <c r="CA47" s="496"/>
      <c r="CB47" s="496"/>
      <c r="CE47" s="123">
        <f t="shared" ref="CE47:CE78" si="47">BG40</f>
        <v>-1.7639999999999999E-2</v>
      </c>
      <c r="CF47" s="123">
        <f t="shared" si="12"/>
        <v>1.7639999999999999E-2</v>
      </c>
      <c r="CG47" s="514">
        <f t="shared" ref="CG47:CG65" si="48">(($CF$11*CF47)/$CF$12) / 1000000</f>
        <v>160.22400833834703</v>
      </c>
      <c r="CH47" s="514"/>
      <c r="CI47" s="514"/>
      <c r="CJ47" s="425"/>
      <c r="CK47" s="80"/>
      <c r="CM47" s="81"/>
      <c r="CO47" s="123">
        <f t="shared" si="30"/>
        <v>-7.2239999999999999E-2</v>
      </c>
      <c r="CP47" s="470">
        <f t="shared" si="31"/>
        <v>7.760000000000003E-3</v>
      </c>
      <c r="CQ47" s="470"/>
      <c r="CR47" s="129">
        <f t="shared" si="32"/>
        <v>4.5037074431999968E-5</v>
      </c>
      <c r="CS47" s="462">
        <f t="shared" si="33"/>
        <v>3.544147200000001E-6</v>
      </c>
      <c r="CT47" s="462"/>
      <c r="CU47" s="130">
        <f t="shared" si="34"/>
        <v>4.8581221631999972E-5</v>
      </c>
      <c r="CV47" s="413">
        <f t="shared" si="35"/>
        <v>-6.4197633258846212</v>
      </c>
      <c r="CX47" s="413"/>
      <c r="DA47" s="123">
        <f t="shared" si="36"/>
        <v>-3.1359999999999999E-2</v>
      </c>
      <c r="DB47" s="123">
        <f t="shared" si="39"/>
        <v>-2.8359999999999996E-2</v>
      </c>
      <c r="DC47" s="467">
        <f t="shared" si="40"/>
        <v>2.1168000000000003E-4</v>
      </c>
      <c r="DD47" s="467"/>
      <c r="DF47" s="424">
        <f t="shared" si="41"/>
        <v>0</v>
      </c>
      <c r="DG47" s="424">
        <f t="shared" si="37"/>
        <v>8.5053024000000016E-6</v>
      </c>
      <c r="DH47" s="129">
        <f t="shared" si="42"/>
        <v>0</v>
      </c>
      <c r="DI47" s="129">
        <f t="shared" si="38"/>
        <v>8.5053024000000016E-6</v>
      </c>
      <c r="DJ47" s="313">
        <f t="shared" si="43"/>
        <v>-1.1824531815370014</v>
      </c>
      <c r="DL47" s="81"/>
      <c r="DN47" s="123">
        <f t="shared" si="16"/>
        <v>-6.5360000000000001E-2</v>
      </c>
      <c r="DO47" s="470">
        <f t="shared" si="17"/>
        <v>134.06117132762441</v>
      </c>
      <c r="DP47" s="470"/>
      <c r="DQ47" s="470">
        <f t="shared" si="18"/>
        <v>134.23326914398217</v>
      </c>
      <c r="DR47" s="470"/>
      <c r="DS47" s="125">
        <f t="shared" si="19"/>
        <v>268.29444047160655</v>
      </c>
      <c r="DT47" s="125">
        <f t="shared" si="20"/>
        <v>-0.17209781635776267</v>
      </c>
      <c r="DX47" s="123">
        <f t="shared" si="21"/>
        <v>-1.9599999999999999E-2</v>
      </c>
      <c r="DY47" s="470">
        <f t="shared" si="22"/>
        <v>89.013337965748349</v>
      </c>
      <c r="DZ47" s="470"/>
      <c r="EA47" s="101">
        <f t="shared" si="23"/>
        <v>89.02923477347781</v>
      </c>
      <c r="EB47" s="125">
        <f t="shared" si="24"/>
        <v>178.04257273922616</v>
      </c>
      <c r="EC47" s="125">
        <f t="shared" si="25"/>
        <v>-1.5896807729461671E-2</v>
      </c>
      <c r="ED47" s="80"/>
      <c r="EF47" s="81"/>
      <c r="EH47" s="123">
        <f t="shared" si="8"/>
        <v>-6.3983999999999999E-2</v>
      </c>
      <c r="EI47" s="470">
        <f t="shared" si="13"/>
        <v>69035.933130488949</v>
      </c>
      <c r="EJ47" s="470"/>
      <c r="EK47" s="470"/>
      <c r="EL47" s="128">
        <f t="shared" si="14"/>
        <v>1.7126748253648747</v>
      </c>
      <c r="ER47" s="123">
        <f t="shared" ref="ER47:ER78" si="49">BG40</f>
        <v>-1.7639999999999999E-2</v>
      </c>
      <c r="ES47" s="470">
        <f t="shared" si="15"/>
        <v>25680.849475925224</v>
      </c>
      <c r="ET47" s="470"/>
      <c r="EU47" s="470"/>
      <c r="EV47" s="128">
        <f t="shared" ref="EV47:EV78" si="50">$ES$10/SQRT(ES47)</f>
        <v>2.8080692976116555</v>
      </c>
      <c r="EX47" s="80"/>
      <c r="EZ47" s="81"/>
      <c r="FB47" s="124">
        <v>2.6</v>
      </c>
      <c r="FC47" s="38">
        <f t="shared" si="26"/>
        <v>258.27252892546352</v>
      </c>
      <c r="FD47" s="125">
        <f t="shared" si="27"/>
        <v>1.3551576757162922</v>
      </c>
      <c r="FE47" s="80"/>
      <c r="FF47" s="81"/>
      <c r="FG47" s="124">
        <v>2.6</v>
      </c>
      <c r="FH47" s="129">
        <f t="shared" si="28"/>
        <v>0</v>
      </c>
      <c r="FI47" s="422">
        <f t="shared" si="29"/>
        <v>1.7976931348623099E+308</v>
      </c>
      <c r="FJ47" s="80"/>
      <c r="FM47" s="51"/>
      <c r="FN47" s="41">
        <v>4</v>
      </c>
      <c r="FO47" s="42">
        <v>-4850</v>
      </c>
      <c r="FP47" s="50"/>
      <c r="FQ47" s="51"/>
      <c r="FR47" s="41">
        <v>4</v>
      </c>
      <c r="FS47" s="42">
        <v>15850</v>
      </c>
      <c r="FT47" s="50"/>
      <c r="FU47" s="51"/>
      <c r="FV47" s="41">
        <v>4</v>
      </c>
      <c r="FW47" s="42">
        <v>-975</v>
      </c>
      <c r="FX47" s="50"/>
      <c r="FY47" s="51"/>
      <c r="FZ47" s="41">
        <v>4</v>
      </c>
      <c r="GA47" s="42">
        <v>3475</v>
      </c>
      <c r="GB47" s="88"/>
    </row>
    <row r="48" spans="1:184">
      <c r="A48" s="13"/>
      <c r="B48" s="13"/>
      <c r="C48" s="13"/>
      <c r="D48" s="13"/>
      <c r="E48" s="13"/>
      <c r="F48" s="13"/>
      <c r="G48" s="13"/>
      <c r="H48" s="13"/>
      <c r="BC48" s="109">
        <v>-8.5000000000000006E-2</v>
      </c>
      <c r="BD48" s="110">
        <f t="shared" si="0"/>
        <v>-5.8480000000000011E-2</v>
      </c>
      <c r="BE48" s="111"/>
      <c r="BF48" s="109">
        <v>-0.01</v>
      </c>
      <c r="BG48" s="110">
        <f t="shared" si="1"/>
        <v>-9.7999999999999997E-3</v>
      </c>
      <c r="BI48" s="81"/>
      <c r="BK48" s="124">
        <v>3.4</v>
      </c>
      <c r="BL48" s="312">
        <f t="shared" si="44"/>
        <v>160.12462139239349</v>
      </c>
      <c r="BP48" s="124">
        <v>3.4</v>
      </c>
      <c r="BQ48" s="312">
        <f t="shared" si="45"/>
        <v>212.1268293096289</v>
      </c>
      <c r="BR48" s="119"/>
      <c r="BT48" s="80"/>
      <c r="BV48" s="81"/>
      <c r="BX48" s="123">
        <f t="shared" si="4"/>
        <v>-6.3296000000000005E-2</v>
      </c>
      <c r="BY48" s="123">
        <f t="shared" si="11"/>
        <v>6.3296000000000005E-2</v>
      </c>
      <c r="BZ48" s="496">
        <f t="shared" si="46"/>
        <v>259.65532130824096</v>
      </c>
      <c r="CA48" s="496"/>
      <c r="CB48" s="496"/>
      <c r="CE48" s="123">
        <f t="shared" si="47"/>
        <v>-1.6660000000000001E-2</v>
      </c>
      <c r="CF48" s="123">
        <f t="shared" si="12"/>
        <v>1.6660000000000001E-2</v>
      </c>
      <c r="CG48" s="514">
        <f t="shared" si="48"/>
        <v>151.32267454177222</v>
      </c>
      <c r="CH48" s="514"/>
      <c r="CI48" s="514"/>
      <c r="CJ48" s="425"/>
      <c r="CK48" s="80"/>
      <c r="CM48" s="81"/>
      <c r="CN48" s="102"/>
      <c r="CO48" s="123">
        <f t="shared" si="30"/>
        <v>-7.1552000000000004E-2</v>
      </c>
      <c r="CP48" s="470">
        <f t="shared" si="31"/>
        <v>8.4479999999999972E-3</v>
      </c>
      <c r="CQ48" s="470"/>
      <c r="CR48" s="129">
        <f t="shared" si="32"/>
        <v>4.5037074431999968E-5</v>
      </c>
      <c r="CS48" s="462">
        <f>IF( CP48 &gt; 0, (($CP$18 - $CP$21 - ABS(CO48) ) * ( (($CP$18 - $CP$21 - ABS(CO48) )/2) +ABS(CO48) ) * $CP$24), 0)</f>
        <v>3.8409338879999992E-6</v>
      </c>
      <c r="CT48" s="462"/>
      <c r="CU48" s="130">
        <f t="shared" si="34"/>
        <v>4.8878008319999964E-5</v>
      </c>
      <c r="CV48" s="413">
        <f t="shared" si="35"/>
        <v>-6.4589821892896158</v>
      </c>
      <c r="CX48" s="413"/>
      <c r="DA48" s="123">
        <f t="shared" si="36"/>
        <v>-3.0380000000000001E-2</v>
      </c>
      <c r="DB48" s="123">
        <f t="shared" si="39"/>
        <v>-2.7379999999999998E-2</v>
      </c>
      <c r="DC48" s="467">
        <f t="shared" si="40"/>
        <v>2.2344000000000002E-4</v>
      </c>
      <c r="DD48" s="467"/>
      <c r="DF48" s="424">
        <f t="shared" si="41"/>
        <v>0</v>
      </c>
      <c r="DG48" s="424">
        <f t="shared" si="37"/>
        <v>8.868333600000001E-6</v>
      </c>
      <c r="DH48" s="129">
        <f t="shared" si="42"/>
        <v>0</v>
      </c>
      <c r="DI48" s="129">
        <f t="shared" si="38"/>
        <v>8.868333600000001E-6</v>
      </c>
      <c r="DJ48" s="313">
        <f t="shared" si="43"/>
        <v>-1.2329237441635805</v>
      </c>
      <c r="DL48" s="81"/>
      <c r="DN48" s="123">
        <f t="shared" si="16"/>
        <v>-6.4672000000000007E-2</v>
      </c>
      <c r="DO48" s="470">
        <f t="shared" si="17"/>
        <v>132.65000110312312</v>
      </c>
      <c r="DP48" s="470"/>
      <c r="DQ48" s="470">
        <f t="shared" si="18"/>
        <v>132.82574646279681</v>
      </c>
      <c r="DR48" s="470"/>
      <c r="DS48" s="125">
        <f t="shared" si="19"/>
        <v>265.47574756591996</v>
      </c>
      <c r="DT48" s="125">
        <f t="shared" si="20"/>
        <v>-0.17574535967369798</v>
      </c>
      <c r="DX48" s="123">
        <f t="shared" si="21"/>
        <v>-1.8619999999999998E-2</v>
      </c>
      <c r="DY48" s="470">
        <f t="shared" si="22"/>
        <v>84.56267106746094</v>
      </c>
      <c r="DZ48" s="470"/>
      <c r="EA48" s="101">
        <f t="shared" si="23"/>
        <v>84.58003161812924</v>
      </c>
      <c r="EB48" s="125">
        <f t="shared" si="24"/>
        <v>169.14270268559017</v>
      </c>
      <c r="EC48" s="125">
        <f t="shared" si="25"/>
        <v>-1.7360550668300334E-2</v>
      </c>
      <c r="ED48" s="80"/>
      <c r="EF48" s="81"/>
      <c r="EH48" s="123">
        <f t="shared" si="8"/>
        <v>-6.3296000000000005E-2</v>
      </c>
      <c r="EI48" s="470">
        <f t="shared" si="13"/>
        <v>67563.729758824775</v>
      </c>
      <c r="EJ48" s="470"/>
      <c r="EK48" s="470"/>
      <c r="EL48" s="128">
        <f t="shared" si="14"/>
        <v>1.7312337329138765</v>
      </c>
      <c r="ER48" s="123">
        <f t="shared" si="49"/>
        <v>-1.6660000000000001E-2</v>
      </c>
      <c r="ES48" s="470">
        <f t="shared" si="15"/>
        <v>22907.964090860154</v>
      </c>
      <c r="ET48" s="470"/>
      <c r="EU48" s="470"/>
      <c r="EV48" s="128">
        <f t="shared" si="50"/>
        <v>2.9731667476425843</v>
      </c>
      <c r="EX48" s="80"/>
      <c r="EZ48" s="81"/>
      <c r="FB48" s="124">
        <v>2.7</v>
      </c>
      <c r="FC48" s="38">
        <f t="shared" si="26"/>
        <v>254.81159051440204</v>
      </c>
      <c r="FD48" s="125">
        <f t="shared" si="27"/>
        <v>1.3735638920248328</v>
      </c>
      <c r="FE48" s="80"/>
      <c r="FF48" s="81"/>
      <c r="FG48" s="124">
        <v>2.7</v>
      </c>
      <c r="FH48" s="129">
        <f t="shared" si="28"/>
        <v>0</v>
      </c>
      <c r="FI48" s="422">
        <f t="shared" si="29"/>
        <v>1.7976931348623099E+308</v>
      </c>
      <c r="FJ48" s="80"/>
      <c r="FM48" s="51"/>
      <c r="FN48" s="41">
        <v>4.0999999999999996</v>
      </c>
      <c r="FO48" s="42">
        <v>-4770</v>
      </c>
      <c r="FP48" s="50"/>
      <c r="FQ48" s="51"/>
      <c r="FR48" s="41">
        <v>4.0999999999999996</v>
      </c>
      <c r="FS48" s="42">
        <v>15369</v>
      </c>
      <c r="FT48" s="50"/>
      <c r="FU48" s="51"/>
      <c r="FV48" s="41">
        <v>4.0999999999999996</v>
      </c>
      <c r="FW48" s="42">
        <v>-960</v>
      </c>
      <c r="FX48" s="50"/>
      <c r="FY48" s="51"/>
      <c r="FZ48" s="41">
        <v>4.0999999999999996</v>
      </c>
      <c r="GA48" s="42">
        <v>3378.2500000000009</v>
      </c>
      <c r="GB48" s="88"/>
    </row>
    <row r="49" spans="1:184">
      <c r="A49" s="13"/>
      <c r="B49" s="13"/>
      <c r="C49" s="13"/>
      <c r="D49" s="13"/>
      <c r="E49" s="13"/>
      <c r="F49" s="13"/>
      <c r="G49" s="13"/>
      <c r="H49" s="13"/>
      <c r="BC49" s="109">
        <v>-8.4000000000000005E-2</v>
      </c>
      <c r="BD49" s="110">
        <f t="shared" si="0"/>
        <v>-5.779200000000001E-2</v>
      </c>
      <c r="BE49" s="111"/>
      <c r="BF49" s="109">
        <v>-8.9999999999999993E-3</v>
      </c>
      <c r="BG49" s="110">
        <f t="shared" si="1"/>
        <v>-8.8199999999999997E-3</v>
      </c>
      <c r="BI49" s="81"/>
      <c r="BK49" s="124">
        <v>3.5</v>
      </c>
      <c r="BL49" s="312">
        <f t="shared" si="44"/>
        <v>155.64377476117389</v>
      </c>
      <c r="BP49" s="124">
        <v>3.5</v>
      </c>
      <c r="BQ49" s="312">
        <f t="shared" si="45"/>
        <v>206.63810599191586</v>
      </c>
      <c r="BR49" s="119"/>
      <c r="BT49" s="80"/>
      <c r="BV49" s="81"/>
      <c r="BX49" s="123">
        <f t="shared" si="4"/>
        <v>-6.2607999999999997E-2</v>
      </c>
      <c r="BY49" s="123">
        <f t="shared" si="11"/>
        <v>6.2607999999999997E-2</v>
      </c>
      <c r="BZ49" s="496">
        <f t="shared" si="46"/>
        <v>256.83298085923832</v>
      </c>
      <c r="CA49" s="496"/>
      <c r="CB49" s="496"/>
      <c r="CE49" s="123">
        <f t="shared" si="47"/>
        <v>-1.5679999999999999E-2</v>
      </c>
      <c r="CF49" s="123">
        <f t="shared" si="12"/>
        <v>1.5679999999999999E-2</v>
      </c>
      <c r="CG49" s="514">
        <f t="shared" si="48"/>
        <v>142.42134074519737</v>
      </c>
      <c r="CH49" s="514"/>
      <c r="CI49" s="514"/>
      <c r="CJ49" s="425"/>
      <c r="CK49" s="80"/>
      <c r="CM49" s="81"/>
      <c r="CO49" s="123">
        <f t="shared" si="30"/>
        <v>-7.0863999999999996E-2</v>
      </c>
      <c r="CP49" s="470">
        <f t="shared" si="31"/>
        <v>9.1360000000000052E-3</v>
      </c>
      <c r="CQ49" s="470"/>
      <c r="CR49" s="129">
        <f t="shared" si="32"/>
        <v>4.5037074431999968E-5</v>
      </c>
      <c r="CS49" s="462">
        <f t="shared" ref="CS49:CS112" si="51">IF( CP49 &gt; 0, (($CP$18 - $CP$21 - ABS(CO49) ) * ( (($CP$18 - $CP$21 - ABS(CO49) )/2) +ABS(CO49) ) * $CP$24), 0)</f>
        <v>4.134880512000003E-6</v>
      </c>
      <c r="CT49" s="462"/>
      <c r="CU49" s="130">
        <f t="shared" si="34"/>
        <v>4.9171954943999968E-5</v>
      </c>
      <c r="CV49" s="413">
        <f t="shared" si="35"/>
        <v>-6.4978257525663325</v>
      </c>
      <c r="CX49" s="413"/>
      <c r="DA49" s="123">
        <f t="shared" si="36"/>
        <v>-2.9399999999999999E-2</v>
      </c>
      <c r="DB49" s="123">
        <f t="shared" si="39"/>
        <v>-2.6399999999999996E-2</v>
      </c>
      <c r="DC49" s="467">
        <f t="shared" si="40"/>
        <v>2.3520000000000005E-4</v>
      </c>
      <c r="DD49" s="467"/>
      <c r="DF49" s="424">
        <f t="shared" si="41"/>
        <v>0</v>
      </c>
      <c r="DG49" s="424">
        <f t="shared" si="37"/>
        <v>9.2198400000000022E-6</v>
      </c>
      <c r="DH49" s="129">
        <f t="shared" si="42"/>
        <v>0</v>
      </c>
      <c r="DI49" s="129">
        <f t="shared" si="38"/>
        <v>9.2198400000000022E-6</v>
      </c>
      <c r="DJ49" s="313">
        <f t="shared" si="43"/>
        <v>-1.2817920667067766</v>
      </c>
      <c r="DL49" s="81"/>
      <c r="DN49" s="123">
        <f t="shared" si="16"/>
        <v>-6.3983999999999999E-2</v>
      </c>
      <c r="DO49" s="470">
        <f t="shared" si="17"/>
        <v>131.23883087862177</v>
      </c>
      <c r="DP49" s="470"/>
      <c r="DQ49" s="470">
        <f t="shared" si="18"/>
        <v>131.41829197908675</v>
      </c>
      <c r="DR49" s="470"/>
      <c r="DS49" s="125">
        <f t="shared" si="19"/>
        <v>262.65712285770849</v>
      </c>
      <c r="DT49" s="125">
        <f t="shared" si="20"/>
        <v>-0.17946110046497665</v>
      </c>
      <c r="DX49" s="123">
        <f t="shared" ref="DX49:DX80" si="52">BG40</f>
        <v>-1.7639999999999999E-2</v>
      </c>
      <c r="DY49" s="470">
        <f t="shared" ref="DY49:DY80" si="53">($DY$12+CG47)/2</f>
        <v>80.112004169173517</v>
      </c>
      <c r="DZ49" s="470"/>
      <c r="EA49" s="101">
        <f t="shared" ref="EA49:EA80" si="54">SQRT( ( ($DY$12-CG47)/2)^2 +DJ61^2)</f>
        <v>80.13096834541885</v>
      </c>
      <c r="EB49" s="125">
        <f t="shared" ref="EB49:EB80" si="55">DY49+EA49</f>
        <v>160.24297251459237</v>
      </c>
      <c r="EC49" s="125">
        <f t="shared" ref="EC49:EC80" si="56">DY49-EA49</f>
        <v>-1.896417624533342E-2</v>
      </c>
      <c r="ED49" s="80"/>
      <c r="EF49" s="81"/>
      <c r="EH49" s="123">
        <f t="shared" si="8"/>
        <v>-6.2607999999999997E-2</v>
      </c>
      <c r="EI49" s="470">
        <f t="shared" si="13"/>
        <v>66107.449213347834</v>
      </c>
      <c r="EJ49" s="470"/>
      <c r="EK49" s="470"/>
      <c r="EL49" s="128">
        <f t="shared" si="14"/>
        <v>1.7501985260541859</v>
      </c>
      <c r="ER49" s="123">
        <f t="shared" si="49"/>
        <v>-1.5679999999999999E-2</v>
      </c>
      <c r="ES49" s="470">
        <f t="shared" si="15"/>
        <v>20293.533619779999</v>
      </c>
      <c r="ET49" s="470"/>
      <c r="EU49" s="470"/>
      <c r="EV49" s="128">
        <f t="shared" si="50"/>
        <v>3.1588839854883677</v>
      </c>
      <c r="EX49" s="80"/>
      <c r="EZ49" s="81"/>
      <c r="FB49" s="124">
        <v>2.8</v>
      </c>
      <c r="FC49" s="38">
        <f t="shared" si="26"/>
        <v>251.35065210334056</v>
      </c>
      <c r="FD49" s="125">
        <f t="shared" si="27"/>
        <v>1.3924769920871367</v>
      </c>
      <c r="FE49" s="80"/>
      <c r="FF49" s="81"/>
      <c r="FG49" s="124">
        <v>2.8</v>
      </c>
      <c r="FH49" s="129">
        <f t="shared" si="28"/>
        <v>0</v>
      </c>
      <c r="FI49" s="422">
        <f t="shared" si="29"/>
        <v>1.7976931348623099E+308</v>
      </c>
      <c r="FJ49" s="80"/>
      <c r="FM49" s="51"/>
      <c r="FN49" s="41">
        <v>4.2</v>
      </c>
      <c r="FO49" s="42">
        <v>-4690</v>
      </c>
      <c r="FP49" s="50"/>
      <c r="FQ49" s="51"/>
      <c r="FR49" s="41">
        <v>4.2</v>
      </c>
      <c r="FS49" s="42">
        <v>14896</v>
      </c>
      <c r="FT49" s="50"/>
      <c r="FU49" s="51"/>
      <c r="FV49" s="41">
        <v>4.2</v>
      </c>
      <c r="FW49" s="42">
        <v>-945</v>
      </c>
      <c r="FX49" s="50"/>
      <c r="FY49" s="51"/>
      <c r="FZ49" s="41">
        <v>4.2</v>
      </c>
      <c r="GA49" s="42">
        <v>3283</v>
      </c>
      <c r="GB49" s="88"/>
    </row>
    <row r="50" spans="1:184">
      <c r="A50" s="13"/>
      <c r="B50" s="13"/>
      <c r="C50" s="13"/>
      <c r="D50" s="13"/>
      <c r="E50" s="13"/>
      <c r="F50" s="13"/>
      <c r="G50" s="13"/>
      <c r="H50" s="13"/>
      <c r="BC50" s="109">
        <v>-8.3000000000000004E-2</v>
      </c>
      <c r="BD50" s="110">
        <f t="shared" si="0"/>
        <v>-5.7104000000000009E-2</v>
      </c>
      <c r="BE50" s="111"/>
      <c r="BF50" s="109">
        <v>-8.0000000000000002E-3</v>
      </c>
      <c r="BG50" s="110">
        <f t="shared" si="1"/>
        <v>-7.8399999999999997E-3</v>
      </c>
      <c r="BI50" s="81"/>
      <c r="BK50" s="124">
        <v>3.6</v>
      </c>
      <c r="BL50" s="312">
        <f t="shared" si="44"/>
        <v>151.23069140604071</v>
      </c>
      <c r="BP50" s="124">
        <v>3.6</v>
      </c>
      <c r="BQ50" s="312">
        <f t="shared" si="45"/>
        <v>201.22723690565971</v>
      </c>
      <c r="BR50" s="119"/>
      <c r="BT50" s="80"/>
      <c r="BV50" s="81"/>
      <c r="BX50" s="123">
        <f t="shared" si="4"/>
        <v>-6.1920000000000003E-2</v>
      </c>
      <c r="BY50" s="123">
        <f t="shared" si="11"/>
        <v>6.1920000000000003E-2</v>
      </c>
      <c r="BZ50" s="496">
        <f t="shared" si="46"/>
        <v>254.01064041023574</v>
      </c>
      <c r="CA50" s="496"/>
      <c r="CB50" s="496"/>
      <c r="CE50" s="123">
        <f t="shared" si="47"/>
        <v>-1.47E-2</v>
      </c>
      <c r="CF50" s="123">
        <f t="shared" si="12"/>
        <v>1.47E-2</v>
      </c>
      <c r="CG50" s="514">
        <f t="shared" si="48"/>
        <v>133.52000694862255</v>
      </c>
      <c r="CH50" s="514"/>
      <c r="CI50" s="514"/>
      <c r="CJ50" s="425"/>
      <c r="CK50" s="80"/>
      <c r="CM50" s="81"/>
      <c r="CO50" s="123">
        <f t="shared" si="30"/>
        <v>-7.0176000000000002E-2</v>
      </c>
      <c r="CP50" s="470">
        <f t="shared" si="31"/>
        <v>9.8239999999999994E-3</v>
      </c>
      <c r="CQ50" s="470"/>
      <c r="CR50" s="129">
        <f t="shared" si="32"/>
        <v>4.5037074431999968E-5</v>
      </c>
      <c r="CS50" s="462">
        <f t="shared" si="51"/>
        <v>4.4259870720000002E-6</v>
      </c>
      <c r="CT50" s="462"/>
      <c r="CU50" s="130">
        <f t="shared" si="34"/>
        <v>4.946306150399997E-5</v>
      </c>
      <c r="CV50" s="413">
        <f t="shared" si="35"/>
        <v>-6.5362940157147733</v>
      </c>
      <c r="CX50" s="413"/>
      <c r="DA50" s="123">
        <f t="shared" si="36"/>
        <v>-2.8420000000000001E-2</v>
      </c>
      <c r="DB50" s="123">
        <f t="shared" si="39"/>
        <v>-2.5419999999999998E-2</v>
      </c>
      <c r="DC50" s="467">
        <f t="shared" si="40"/>
        <v>2.4696000000000001E-4</v>
      </c>
      <c r="DD50" s="467"/>
      <c r="DF50" s="424">
        <f t="shared" si="41"/>
        <v>0</v>
      </c>
      <c r="DG50" s="424">
        <f t="shared" si="37"/>
        <v>9.5598215999999999E-6</v>
      </c>
      <c r="DH50" s="129">
        <f t="shared" si="42"/>
        <v>0</v>
      </c>
      <c r="DI50" s="129">
        <f t="shared" si="38"/>
        <v>9.5598215999999999E-6</v>
      </c>
      <c r="DJ50" s="313">
        <f t="shared" si="43"/>
        <v>-1.3290581491665887</v>
      </c>
      <c r="DL50" s="81"/>
      <c r="DN50" s="123">
        <f t="shared" si="16"/>
        <v>-6.3296000000000005E-2</v>
      </c>
      <c r="DO50" s="470">
        <f t="shared" si="17"/>
        <v>129.82766065412048</v>
      </c>
      <c r="DP50" s="470"/>
      <c r="DQ50" s="470">
        <f t="shared" si="18"/>
        <v>130.01090760381518</v>
      </c>
      <c r="DR50" s="470"/>
      <c r="DS50" s="125">
        <f t="shared" si="19"/>
        <v>259.83856825793566</v>
      </c>
      <c r="DT50" s="125">
        <f t="shared" si="20"/>
        <v>-0.18324694969470556</v>
      </c>
      <c r="DX50" s="123">
        <f t="shared" si="52"/>
        <v>-1.6660000000000001E-2</v>
      </c>
      <c r="DY50" s="470">
        <f t="shared" si="53"/>
        <v>75.661337270886108</v>
      </c>
      <c r="DZ50" s="470"/>
      <c r="EA50" s="101">
        <f t="shared" si="54"/>
        <v>75.682067742280438</v>
      </c>
      <c r="EB50" s="125">
        <f t="shared" si="55"/>
        <v>151.34340501316655</v>
      </c>
      <c r="EC50" s="125">
        <f t="shared" si="56"/>
        <v>-2.0730471394330152E-2</v>
      </c>
      <c r="ED50" s="80"/>
      <c r="EF50" s="81"/>
      <c r="EH50" s="123">
        <f t="shared" si="8"/>
        <v>-6.1920000000000003E-2</v>
      </c>
      <c r="EI50" s="470">
        <f t="shared" si="13"/>
        <v>64667.091262077985</v>
      </c>
      <c r="EJ50" s="470"/>
      <c r="EK50" s="470"/>
      <c r="EL50" s="128">
        <f t="shared" si="14"/>
        <v>1.7695826452398713</v>
      </c>
      <c r="ER50" s="123">
        <f t="shared" si="49"/>
        <v>-1.47E-2</v>
      </c>
      <c r="ES50" s="470">
        <f t="shared" si="15"/>
        <v>17837.557300234323</v>
      </c>
      <c r="ET50" s="470"/>
      <c r="EU50" s="470"/>
      <c r="EV50" s="128">
        <f t="shared" si="50"/>
        <v>3.3693398861647594</v>
      </c>
      <c r="EX50" s="80"/>
      <c r="EZ50" s="81"/>
      <c r="FB50" s="124">
        <v>2.9</v>
      </c>
      <c r="FC50" s="38">
        <f t="shared" si="26"/>
        <v>247.88971369227906</v>
      </c>
      <c r="FD50" s="125">
        <f t="shared" si="27"/>
        <v>1.4119182066363463</v>
      </c>
      <c r="FE50" s="80"/>
      <c r="FF50" s="81"/>
      <c r="FG50" s="124">
        <v>2.9</v>
      </c>
      <c r="FH50" s="129">
        <f t="shared" si="28"/>
        <v>0</v>
      </c>
      <c r="FI50" s="422">
        <f t="shared" si="29"/>
        <v>1.7976931348623099E+308</v>
      </c>
      <c r="FJ50" s="80"/>
      <c r="FM50" s="51"/>
      <c r="FN50" s="41">
        <v>4.3</v>
      </c>
      <c r="FO50" s="42">
        <v>-4610</v>
      </c>
      <c r="FP50" s="50"/>
      <c r="FQ50" s="51"/>
      <c r="FR50" s="41">
        <v>4.3</v>
      </c>
      <c r="FS50" s="42">
        <v>14431</v>
      </c>
      <c r="FT50" s="50"/>
      <c r="FU50" s="51"/>
      <c r="FV50" s="41">
        <v>4.3</v>
      </c>
      <c r="FW50" s="42">
        <v>-930</v>
      </c>
      <c r="FX50" s="50"/>
      <c r="FY50" s="51"/>
      <c r="FZ50" s="41">
        <v>4.3</v>
      </c>
      <c r="GA50" s="42">
        <v>3189.25</v>
      </c>
      <c r="GB50" s="88"/>
    </row>
    <row r="51" spans="1:184">
      <c r="A51" s="13"/>
      <c r="B51" s="13"/>
      <c r="C51" s="13"/>
      <c r="D51" s="13"/>
      <c r="E51" s="13"/>
      <c r="F51" s="13"/>
      <c r="G51" s="13"/>
      <c r="H51" s="13"/>
      <c r="BC51" s="109">
        <v>-8.2000000000000003E-2</v>
      </c>
      <c r="BD51" s="110">
        <f t="shared" si="0"/>
        <v>-5.6416000000000008E-2</v>
      </c>
      <c r="BE51" s="111"/>
      <c r="BF51" s="109">
        <v>-7.0000000000000097E-3</v>
      </c>
      <c r="BG51" s="110">
        <f t="shared" si="1"/>
        <v>-6.8600000000000093E-3</v>
      </c>
      <c r="BI51" s="81"/>
      <c r="BK51" s="124">
        <v>3.7</v>
      </c>
      <c r="BL51" s="312">
        <f t="shared" si="44"/>
        <v>146.88537132699403</v>
      </c>
      <c r="BP51" s="124">
        <v>3.7</v>
      </c>
      <c r="BQ51" s="312">
        <f t="shared" si="45"/>
        <v>195.89422205086049</v>
      </c>
      <c r="BR51" s="119"/>
      <c r="BT51" s="80"/>
      <c r="BV51" s="81"/>
      <c r="BX51" s="123">
        <f t="shared" si="4"/>
        <v>-6.1232000000000002E-2</v>
      </c>
      <c r="BY51" s="123">
        <f t="shared" si="11"/>
        <v>6.1232000000000002E-2</v>
      </c>
      <c r="BZ51" s="496">
        <f t="shared" si="46"/>
        <v>251.1882999612331</v>
      </c>
      <c r="CA51" s="496"/>
      <c r="CB51" s="496"/>
      <c r="CE51" s="123">
        <f t="shared" si="47"/>
        <v>-1.372E-2</v>
      </c>
      <c r="CF51" s="123">
        <f t="shared" si="12"/>
        <v>1.372E-2</v>
      </c>
      <c r="CG51" s="514">
        <f t="shared" si="48"/>
        <v>124.61867315204771</v>
      </c>
      <c r="CH51" s="514"/>
      <c r="CI51" s="514"/>
      <c r="CJ51" s="425"/>
      <c r="CK51" s="80"/>
      <c r="CM51" s="81"/>
      <c r="CO51" s="123">
        <f t="shared" si="30"/>
        <v>-6.9488000000000008E-2</v>
      </c>
      <c r="CP51" s="470">
        <f t="shared" si="31"/>
        <v>1.0511999999999994E-2</v>
      </c>
      <c r="CQ51" s="470"/>
      <c r="CR51" s="129">
        <f t="shared" si="32"/>
        <v>4.5037074431999968E-5</v>
      </c>
      <c r="CS51" s="462">
        <f t="shared" si="51"/>
        <v>4.7142535679999975E-6</v>
      </c>
      <c r="CT51" s="462"/>
      <c r="CU51" s="130">
        <f t="shared" si="34"/>
        <v>4.9751327999999969E-5</v>
      </c>
      <c r="CV51" s="413">
        <f t="shared" si="35"/>
        <v>-6.5743869787349336</v>
      </c>
      <c r="CX51" s="413"/>
      <c r="DA51" s="123">
        <f t="shared" si="36"/>
        <v>-2.7439999999999999E-2</v>
      </c>
      <c r="DB51" s="123">
        <f t="shared" si="39"/>
        <v>-2.4439999999999996E-2</v>
      </c>
      <c r="DC51" s="467">
        <f t="shared" si="40"/>
        <v>2.5872000000000004E-4</v>
      </c>
      <c r="DD51" s="467"/>
      <c r="DF51" s="424">
        <f t="shared" si="41"/>
        <v>0</v>
      </c>
      <c r="DG51" s="424">
        <f t="shared" si="37"/>
        <v>9.8882784000000028E-6</v>
      </c>
      <c r="DH51" s="129">
        <f t="shared" si="42"/>
        <v>0</v>
      </c>
      <c r="DI51" s="129">
        <f t="shared" si="38"/>
        <v>9.8882784000000028E-6</v>
      </c>
      <c r="DJ51" s="313">
        <f t="shared" si="43"/>
        <v>-1.374721991543018</v>
      </c>
      <c r="DL51" s="81"/>
      <c r="DN51" s="123">
        <f t="shared" si="16"/>
        <v>-6.2607999999999997E-2</v>
      </c>
      <c r="DO51" s="470">
        <f t="shared" si="17"/>
        <v>128.41649042961916</v>
      </c>
      <c r="DP51" s="470"/>
      <c r="DQ51" s="470">
        <f t="shared" si="18"/>
        <v>128.60359533476941</v>
      </c>
      <c r="DR51" s="470"/>
      <c r="DS51" s="125">
        <f t="shared" si="19"/>
        <v>257.02008576438857</v>
      </c>
      <c r="DT51" s="125">
        <f t="shared" si="20"/>
        <v>-0.18710490515024958</v>
      </c>
      <c r="DX51" s="123">
        <f t="shared" si="52"/>
        <v>-1.5679999999999999E-2</v>
      </c>
      <c r="DY51" s="470">
        <f t="shared" si="53"/>
        <v>71.210670372598685</v>
      </c>
      <c r="DZ51" s="470"/>
      <c r="EA51" s="101">
        <f t="shared" si="54"/>
        <v>71.233358395406057</v>
      </c>
      <c r="EB51" s="125">
        <f t="shared" si="55"/>
        <v>142.44402876800473</v>
      </c>
      <c r="EC51" s="125">
        <f t="shared" si="56"/>
        <v>-2.2688022807372477E-2</v>
      </c>
      <c r="ED51" s="80"/>
      <c r="EF51" s="81"/>
      <c r="EH51" s="123">
        <f t="shared" si="8"/>
        <v>-6.1232000000000002E-2</v>
      </c>
      <c r="EI51" s="470">
        <f t="shared" si="13"/>
        <v>63242.655675570197</v>
      </c>
      <c r="EJ51" s="470"/>
      <c r="EK51" s="470"/>
      <c r="EL51" s="128">
        <f t="shared" si="14"/>
        <v>1.7894001299278648</v>
      </c>
      <c r="ER51" s="123">
        <f t="shared" si="49"/>
        <v>-1.372E-2</v>
      </c>
      <c r="ES51" s="470">
        <f t="shared" si="15"/>
        <v>15540.03441598175</v>
      </c>
      <c r="ET51" s="470"/>
      <c r="EU51" s="470"/>
      <c r="EV51" s="128">
        <f t="shared" si="50"/>
        <v>3.6098281360511892</v>
      </c>
      <c r="EX51" s="80"/>
      <c r="EZ51" s="81"/>
      <c r="FB51" s="124">
        <v>3</v>
      </c>
      <c r="FC51" s="38">
        <f t="shared" si="26"/>
        <v>244.42877528121755</v>
      </c>
      <c r="FD51" s="125">
        <f t="shared" si="27"/>
        <v>1.4319099688542063</v>
      </c>
      <c r="FE51" s="80"/>
      <c r="FF51" s="81"/>
      <c r="FG51" s="124">
        <v>3</v>
      </c>
      <c r="FH51" s="129">
        <f t="shared" si="28"/>
        <v>0</v>
      </c>
      <c r="FI51" s="422">
        <f t="shared" si="29"/>
        <v>1.7976931348623099E+308</v>
      </c>
      <c r="FJ51" s="80"/>
      <c r="FM51" s="51"/>
      <c r="FN51" s="41">
        <v>4.4000000000000004</v>
      </c>
      <c r="FO51" s="42">
        <v>-4530</v>
      </c>
      <c r="FP51" s="50"/>
      <c r="FQ51" s="51"/>
      <c r="FR51" s="41">
        <v>4.4000000000000004</v>
      </c>
      <c r="FS51" s="42">
        <v>13974</v>
      </c>
      <c r="FT51" s="50"/>
      <c r="FU51" s="51"/>
      <c r="FV51" s="41">
        <v>4.4000000000000004</v>
      </c>
      <c r="FW51" s="42">
        <v>-915</v>
      </c>
      <c r="FX51" s="50"/>
      <c r="FY51" s="51"/>
      <c r="FZ51" s="41">
        <v>4.4000000000000004</v>
      </c>
      <c r="GA51" s="42">
        <v>3096.9999999999991</v>
      </c>
      <c r="GB51" s="88"/>
    </row>
    <row r="52" spans="1:184">
      <c r="A52" s="13"/>
      <c r="B52" s="13"/>
      <c r="C52" s="13"/>
      <c r="D52" s="13"/>
      <c r="E52" s="13"/>
      <c r="F52" s="13"/>
      <c r="G52" s="13"/>
      <c r="H52" s="13"/>
      <c r="BC52" s="109">
        <v>-8.1000000000000003E-2</v>
      </c>
      <c r="BD52" s="110">
        <f t="shared" si="0"/>
        <v>-5.5728000000000007E-2</v>
      </c>
      <c r="BE52" s="111"/>
      <c r="BF52" s="109">
        <v>-6.0000000000000097E-3</v>
      </c>
      <c r="BG52" s="110">
        <f t="shared" si="1"/>
        <v>-5.8800000000000094E-3</v>
      </c>
      <c r="BI52" s="81"/>
      <c r="BK52" s="124">
        <v>3.8</v>
      </c>
      <c r="BL52" s="312">
        <f t="shared" si="44"/>
        <v>142.6078145240339</v>
      </c>
      <c r="BP52" s="124">
        <v>3.8</v>
      </c>
      <c r="BQ52" s="312">
        <f t="shared" si="45"/>
        <v>190.63906142751821</v>
      </c>
      <c r="BR52" s="119"/>
      <c r="BT52" s="80"/>
      <c r="BV52" s="81"/>
      <c r="BX52" s="123">
        <f t="shared" si="4"/>
        <v>-6.0544000000000001E-2</v>
      </c>
      <c r="BY52" s="123">
        <f t="shared" si="11"/>
        <v>6.0544000000000001E-2</v>
      </c>
      <c r="BZ52" s="496">
        <f t="shared" si="46"/>
        <v>248.36595951223046</v>
      </c>
      <c r="CA52" s="496"/>
      <c r="CB52" s="496"/>
      <c r="CE52" s="123">
        <f t="shared" si="47"/>
        <v>-1.274E-2</v>
      </c>
      <c r="CF52" s="123">
        <f t="shared" si="12"/>
        <v>1.274E-2</v>
      </c>
      <c r="CG52" s="514">
        <f t="shared" si="48"/>
        <v>115.71733935547286</v>
      </c>
      <c r="CH52" s="514"/>
      <c r="CI52" s="514"/>
      <c r="CJ52" s="425"/>
      <c r="CK52" s="80"/>
      <c r="CM52" s="81"/>
      <c r="CO52" s="123">
        <f t="shared" si="30"/>
        <v>-6.8800000000000014E-2</v>
      </c>
      <c r="CP52" s="470">
        <f t="shared" si="31"/>
        <v>1.1199999999999988E-2</v>
      </c>
      <c r="CQ52" s="470"/>
      <c r="CR52" s="129">
        <f t="shared" si="32"/>
        <v>4.5037074431999968E-5</v>
      </c>
      <c r="CS52" s="462">
        <f t="shared" si="51"/>
        <v>4.999679999999995E-6</v>
      </c>
      <c r="CT52" s="462"/>
      <c r="CU52" s="130">
        <f t="shared" si="34"/>
        <v>5.0036754431999965E-5</v>
      </c>
      <c r="CV52" s="413">
        <f t="shared" si="35"/>
        <v>-6.6121046416268179</v>
      </c>
      <c r="CX52" s="413"/>
      <c r="DA52" s="123">
        <f t="shared" si="36"/>
        <v>-2.6460000000000001E-2</v>
      </c>
      <c r="DB52" s="123">
        <f t="shared" si="39"/>
        <v>-2.3459999999999998E-2</v>
      </c>
      <c r="DC52" s="467">
        <f t="shared" si="40"/>
        <v>2.7048000000000003E-4</v>
      </c>
      <c r="DD52" s="467"/>
      <c r="DF52" s="424">
        <f t="shared" si="41"/>
        <v>0</v>
      </c>
      <c r="DG52" s="424">
        <f t="shared" si="37"/>
        <v>1.0205210400000001E-5</v>
      </c>
      <c r="DH52" s="129">
        <f t="shared" si="42"/>
        <v>0</v>
      </c>
      <c r="DI52" s="129">
        <f t="shared" si="38"/>
        <v>1.0205210400000001E-5</v>
      </c>
      <c r="DJ52" s="313">
        <f t="shared" si="43"/>
        <v>-1.4187835938360631</v>
      </c>
      <c r="DL52" s="81"/>
      <c r="DN52" s="123">
        <f t="shared" si="16"/>
        <v>-6.1920000000000003E-2</v>
      </c>
      <c r="DO52" s="470">
        <f t="shared" si="17"/>
        <v>127.00532020511787</v>
      </c>
      <c r="DP52" s="470"/>
      <c r="DQ52" s="470">
        <f t="shared" si="18"/>
        <v>127.1963572613533</v>
      </c>
      <c r="DR52" s="470"/>
      <c r="DS52" s="125">
        <f t="shared" si="19"/>
        <v>254.20167746647115</v>
      </c>
      <c r="DT52" s="125">
        <f t="shared" si="20"/>
        <v>-0.19103705623543021</v>
      </c>
      <c r="DX52" s="123">
        <f t="shared" si="52"/>
        <v>-1.47E-2</v>
      </c>
      <c r="DY52" s="470">
        <f t="shared" si="53"/>
        <v>66.760003474311276</v>
      </c>
      <c r="DZ52" s="470"/>
      <c r="EA52" s="101">
        <f t="shared" si="54"/>
        <v>66.784876622242038</v>
      </c>
      <c r="EB52" s="125">
        <f t="shared" si="55"/>
        <v>133.5448800965533</v>
      </c>
      <c r="EC52" s="125">
        <f t="shared" si="56"/>
        <v>-2.4873147930762229E-2</v>
      </c>
      <c r="ED52" s="80"/>
      <c r="EF52" s="81"/>
      <c r="EH52" s="123">
        <f t="shared" si="8"/>
        <v>-6.0544000000000001E-2</v>
      </c>
      <c r="EI52" s="470">
        <f t="shared" si="13"/>
        <v>61834.142226914875</v>
      </c>
      <c r="EJ52" s="470"/>
      <c r="EK52" s="470"/>
      <c r="EL52" s="128">
        <f t="shared" si="14"/>
        <v>1.8096656522632533</v>
      </c>
      <c r="ER52" s="123">
        <f t="shared" si="49"/>
        <v>-1.274E-2</v>
      </c>
      <c r="ES52" s="470">
        <f t="shared" si="15"/>
        <v>13400.964296990072</v>
      </c>
      <c r="ET52" s="470"/>
      <c r="EU52" s="470"/>
      <c r="EV52" s="128">
        <f t="shared" si="50"/>
        <v>3.8872680489428313</v>
      </c>
      <c r="EX52" s="80"/>
      <c r="EZ52" s="81"/>
      <c r="FB52" s="124">
        <v>3.1</v>
      </c>
      <c r="FC52" s="38">
        <f t="shared" si="26"/>
        <v>240.96783687015608</v>
      </c>
      <c r="FD52" s="125">
        <f t="shared" si="27"/>
        <v>1.4524760007228483</v>
      </c>
      <c r="FE52" s="80"/>
      <c r="FF52" s="81"/>
      <c r="FG52" s="124">
        <v>3.1</v>
      </c>
      <c r="FH52" s="129">
        <f t="shared" si="28"/>
        <v>0</v>
      </c>
      <c r="FI52" s="422">
        <f t="shared" si="29"/>
        <v>1.7976931348623099E+308</v>
      </c>
      <c r="FJ52" s="80"/>
      <c r="FM52" s="51"/>
      <c r="FN52" s="41">
        <v>4.5</v>
      </c>
      <c r="FO52" s="42">
        <v>-4450</v>
      </c>
      <c r="FP52" s="50"/>
      <c r="FQ52" s="51"/>
      <c r="FR52" s="41">
        <v>4.5</v>
      </c>
      <c r="FS52" s="42">
        <v>13525</v>
      </c>
      <c r="FT52" s="50"/>
      <c r="FU52" s="51"/>
      <c r="FV52" s="41">
        <v>4.5</v>
      </c>
      <c r="FW52" s="42">
        <v>-900</v>
      </c>
      <c r="FX52" s="50"/>
      <c r="FY52" s="51"/>
      <c r="FZ52" s="41">
        <v>4.5</v>
      </c>
      <c r="GA52" s="42">
        <v>3006.25</v>
      </c>
      <c r="GB52" s="88"/>
    </row>
    <row r="53" spans="1:184">
      <c r="BC53" s="109">
        <v>-0.08</v>
      </c>
      <c r="BD53" s="110">
        <f t="shared" si="0"/>
        <v>-5.5040000000000006E-2</v>
      </c>
      <c r="BE53" s="111"/>
      <c r="BF53" s="109">
        <v>-5.0000000000000001E-3</v>
      </c>
      <c r="BG53" s="110">
        <f t="shared" si="1"/>
        <v>-4.8999999999999998E-3</v>
      </c>
      <c r="BI53" s="81"/>
      <c r="BK53" s="124">
        <v>3.9</v>
      </c>
      <c r="BL53" s="312">
        <f t="shared" si="44"/>
        <v>138.39802099716024</v>
      </c>
      <c r="BP53" s="124">
        <v>3.9</v>
      </c>
      <c r="BQ53" s="312">
        <f t="shared" si="45"/>
        <v>185.46175503563285</v>
      </c>
      <c r="BR53" s="119"/>
      <c r="BT53" s="80"/>
      <c r="BV53" s="81"/>
      <c r="BX53" s="123">
        <f t="shared" si="4"/>
        <v>-5.9855999999999999E-2</v>
      </c>
      <c r="BY53" s="123">
        <f t="shared" si="11"/>
        <v>5.9855999999999999E-2</v>
      </c>
      <c r="BZ53" s="496">
        <f t="shared" si="46"/>
        <v>245.54361906322782</v>
      </c>
      <c r="CA53" s="496"/>
      <c r="CB53" s="496"/>
      <c r="CE53" s="123">
        <f t="shared" si="47"/>
        <v>-1.176E-2</v>
      </c>
      <c r="CF53" s="123">
        <f t="shared" si="12"/>
        <v>1.176E-2</v>
      </c>
      <c r="CG53" s="514">
        <f t="shared" si="48"/>
        <v>106.81600555889803</v>
      </c>
      <c r="CH53" s="514"/>
      <c r="CI53" s="514"/>
      <c r="CJ53" s="425"/>
      <c r="CK53" s="80"/>
      <c r="CM53" s="81"/>
      <c r="CO53" s="123">
        <f t="shared" si="30"/>
        <v>-6.8112000000000006E-2</v>
      </c>
      <c r="CP53" s="470">
        <f t="shared" si="31"/>
        <v>1.1887999999999996E-2</v>
      </c>
      <c r="CQ53" s="470"/>
      <c r="CR53" s="129">
        <f t="shared" si="32"/>
        <v>4.5037074431999968E-5</v>
      </c>
      <c r="CS53" s="462">
        <f t="shared" si="51"/>
        <v>5.2822663679999994E-6</v>
      </c>
      <c r="CT53" s="462"/>
      <c r="CU53" s="130">
        <f t="shared" si="34"/>
        <v>5.0319340799999966E-5</v>
      </c>
      <c r="CV53" s="413">
        <f t="shared" si="35"/>
        <v>-6.6494470043904261</v>
      </c>
      <c r="CX53" s="413"/>
      <c r="DA53" s="123">
        <f t="shared" si="36"/>
        <v>-2.5479999999999999E-2</v>
      </c>
      <c r="DB53" s="123">
        <f t="shared" si="39"/>
        <v>-2.2479999999999997E-2</v>
      </c>
      <c r="DC53" s="467">
        <f t="shared" si="40"/>
        <v>2.8224000000000006E-4</v>
      </c>
      <c r="DD53" s="467"/>
      <c r="DF53" s="424">
        <f t="shared" si="41"/>
        <v>0</v>
      </c>
      <c r="DG53" s="424">
        <f t="shared" si="37"/>
        <v>1.0510617600000003E-5</v>
      </c>
      <c r="DH53" s="129">
        <f t="shared" si="42"/>
        <v>0</v>
      </c>
      <c r="DI53" s="129">
        <f t="shared" si="38"/>
        <v>1.0510617600000003E-5</v>
      </c>
      <c r="DJ53" s="313">
        <f t="shared" si="43"/>
        <v>-1.4612429560457254</v>
      </c>
      <c r="DL53" s="81"/>
      <c r="DN53" s="123">
        <f t="shared" si="16"/>
        <v>-6.1232000000000002E-2</v>
      </c>
      <c r="DO53" s="470">
        <f t="shared" si="17"/>
        <v>125.59414998061655</v>
      </c>
      <c r="DP53" s="470"/>
      <c r="DQ53" s="470">
        <f t="shared" si="18"/>
        <v>125.78919556969986</v>
      </c>
      <c r="DR53" s="470"/>
      <c r="DS53" s="125">
        <f t="shared" si="19"/>
        <v>251.38334555031639</v>
      </c>
      <c r="DT53" s="125">
        <f t="shared" si="20"/>
        <v>-0.19504558908330694</v>
      </c>
      <c r="DX53" s="123">
        <f t="shared" si="52"/>
        <v>-1.372E-2</v>
      </c>
      <c r="DY53" s="470">
        <f t="shared" si="53"/>
        <v>62.309336576023853</v>
      </c>
      <c r="DZ53" s="470"/>
      <c r="EA53" s="101">
        <f t="shared" si="54"/>
        <v>62.336669228305546</v>
      </c>
      <c r="EB53" s="125">
        <f t="shared" si="55"/>
        <v>124.64600580432941</v>
      </c>
      <c r="EC53" s="125">
        <f t="shared" si="56"/>
        <v>-2.7332652281693015E-2</v>
      </c>
      <c r="ED53" s="80"/>
      <c r="EF53" s="81"/>
      <c r="EH53" s="123">
        <f t="shared" si="8"/>
        <v>-5.9855999999999999E-2</v>
      </c>
      <c r="EI53" s="470">
        <f t="shared" si="13"/>
        <v>60441.550691737626</v>
      </c>
      <c r="EJ53" s="470"/>
      <c r="EK53" s="470"/>
      <c r="EL53" s="128">
        <f t="shared" si="14"/>
        <v>1.8303945530593377</v>
      </c>
      <c r="ER53" s="123">
        <f t="shared" si="49"/>
        <v>-1.176E-2</v>
      </c>
      <c r="ES53" s="470">
        <f t="shared" si="15"/>
        <v>11420.346319436172</v>
      </c>
      <c r="ET53" s="470"/>
      <c r="EU53" s="470"/>
      <c r="EV53" s="128">
        <f t="shared" si="50"/>
        <v>4.2108801118500923</v>
      </c>
      <c r="EX53" s="80"/>
      <c r="EZ53" s="81"/>
      <c r="FB53" s="124">
        <v>3.2</v>
      </c>
      <c r="FC53" s="38">
        <f t="shared" si="26"/>
        <v>237.50689845909463</v>
      </c>
      <c r="FD53" s="125">
        <f t="shared" si="27"/>
        <v>1.4736414069264596</v>
      </c>
      <c r="FE53" s="80"/>
      <c r="FF53" s="81"/>
      <c r="FG53" s="124">
        <v>3.2</v>
      </c>
      <c r="FH53" s="129">
        <f t="shared" si="28"/>
        <v>0</v>
      </c>
      <c r="FI53" s="422">
        <f t="shared" si="29"/>
        <v>1.7976931348623099E+308</v>
      </c>
      <c r="FJ53" s="80"/>
      <c r="FM53" s="51"/>
      <c r="FN53" s="41">
        <v>4.5999999999999996</v>
      </c>
      <c r="FO53" s="42">
        <v>-4370</v>
      </c>
      <c r="FP53" s="50"/>
      <c r="FQ53" s="51"/>
      <c r="FR53" s="41">
        <v>4.5999999999999996</v>
      </c>
      <c r="FS53" s="42">
        <v>13084</v>
      </c>
      <c r="FT53" s="50"/>
      <c r="FU53" s="51"/>
      <c r="FV53" s="41">
        <v>4.5999999999999996</v>
      </c>
      <c r="FW53" s="42">
        <v>-885</v>
      </c>
      <c r="FX53" s="50"/>
      <c r="FY53" s="51"/>
      <c r="FZ53" s="41">
        <v>4.5999999999999996</v>
      </c>
      <c r="GA53" s="42">
        <v>2917.0000000000009</v>
      </c>
      <c r="GB53" s="88"/>
    </row>
    <row r="54" spans="1:184">
      <c r="BC54" s="109">
        <v>-7.9000000000000001E-2</v>
      </c>
      <c r="BD54" s="110">
        <f t="shared" si="0"/>
        <v>-5.4352000000000004E-2</v>
      </c>
      <c r="BE54" s="111"/>
      <c r="BF54" s="109">
        <v>-4.0000000000000001E-3</v>
      </c>
      <c r="BG54" s="110">
        <f t="shared" si="1"/>
        <v>-3.9199999999999999E-3</v>
      </c>
      <c r="BI54" s="81"/>
      <c r="BK54" s="124">
        <v>4</v>
      </c>
      <c r="BL54" s="312">
        <f t="shared" si="44"/>
        <v>134.2559907463731</v>
      </c>
      <c r="BP54" s="124">
        <v>4</v>
      </c>
      <c r="BQ54" s="312">
        <f t="shared" si="45"/>
        <v>180.36230287520442</v>
      </c>
      <c r="BR54" s="119"/>
      <c r="BT54" s="80"/>
      <c r="BV54" s="81"/>
      <c r="BX54" s="123">
        <f t="shared" si="4"/>
        <v>-5.9167999999999998E-2</v>
      </c>
      <c r="BY54" s="123">
        <f t="shared" si="11"/>
        <v>5.9167999999999998E-2</v>
      </c>
      <c r="BZ54" s="496">
        <f t="shared" si="46"/>
        <v>242.72127861422524</v>
      </c>
      <c r="CA54" s="496"/>
      <c r="CB54" s="496"/>
      <c r="CE54" s="123">
        <f t="shared" si="47"/>
        <v>-1.078E-2</v>
      </c>
      <c r="CF54" s="123">
        <f t="shared" si="12"/>
        <v>1.078E-2</v>
      </c>
      <c r="CG54" s="514">
        <f t="shared" si="48"/>
        <v>97.914671762323181</v>
      </c>
      <c r="CH54" s="514"/>
      <c r="CI54" s="514"/>
      <c r="CJ54" s="425"/>
      <c r="CK54" s="80"/>
      <c r="CM54" s="81"/>
      <c r="CO54" s="123">
        <f t="shared" si="30"/>
        <v>-6.7424000000000012E-2</v>
      </c>
      <c r="CP54" s="470">
        <f t="shared" si="31"/>
        <v>1.257599999999999E-2</v>
      </c>
      <c r="CQ54" s="470"/>
      <c r="CR54" s="129">
        <f t="shared" si="32"/>
        <v>4.5037074431999968E-5</v>
      </c>
      <c r="CS54" s="462">
        <f t="shared" si="51"/>
        <v>5.5620126719999954E-6</v>
      </c>
      <c r="CT54" s="462"/>
      <c r="CU54" s="130">
        <f t="shared" si="34"/>
        <v>5.0599087103999965E-5</v>
      </c>
      <c r="CV54" s="413">
        <f t="shared" si="35"/>
        <v>-6.6864140670257548</v>
      </c>
      <c r="CX54" s="413"/>
      <c r="DA54" s="123">
        <f t="shared" si="36"/>
        <v>-2.4500000000000001E-2</v>
      </c>
      <c r="DB54" s="123">
        <f t="shared" si="39"/>
        <v>-2.1499999999999998E-2</v>
      </c>
      <c r="DC54" s="467">
        <f t="shared" si="40"/>
        <v>2.9399999999999999E-4</v>
      </c>
      <c r="DD54" s="467"/>
      <c r="DF54" s="424">
        <f t="shared" si="41"/>
        <v>0</v>
      </c>
      <c r="DG54" s="424">
        <f t="shared" si="37"/>
        <v>1.0804500000000001E-5</v>
      </c>
      <c r="DH54" s="129">
        <f t="shared" si="42"/>
        <v>0</v>
      </c>
      <c r="DI54" s="129">
        <f t="shared" si="38"/>
        <v>1.0804500000000001E-5</v>
      </c>
      <c r="DJ54" s="313">
        <f t="shared" si="43"/>
        <v>-1.5021000781720035</v>
      </c>
      <c r="DL54" s="81"/>
      <c r="DN54" s="123">
        <f t="shared" si="16"/>
        <v>-6.0544000000000001E-2</v>
      </c>
      <c r="DO54" s="470">
        <f t="shared" si="17"/>
        <v>124.18297975611523</v>
      </c>
      <c r="DP54" s="470"/>
      <c r="DQ54" s="470">
        <f t="shared" si="18"/>
        <v>124.38211254813015</v>
      </c>
      <c r="DR54" s="470"/>
      <c r="DS54" s="125">
        <f t="shared" si="19"/>
        <v>248.56509230424538</v>
      </c>
      <c r="DT54" s="125">
        <f t="shared" si="20"/>
        <v>-0.19913279201492173</v>
      </c>
      <c r="DX54" s="123">
        <f t="shared" si="52"/>
        <v>-1.274E-2</v>
      </c>
      <c r="DY54" s="470">
        <f t="shared" si="53"/>
        <v>57.85866967773643</v>
      </c>
      <c r="DZ54" s="470"/>
      <c r="EA54" s="101">
        <f t="shared" si="54"/>
        <v>57.88879753490783</v>
      </c>
      <c r="EB54" s="125">
        <f t="shared" si="55"/>
        <v>115.74746721264427</v>
      </c>
      <c r="EC54" s="125">
        <f t="shared" si="56"/>
        <v>-3.0127857171400763E-2</v>
      </c>
      <c r="ED54" s="80"/>
      <c r="EF54" s="81"/>
      <c r="EH54" s="123">
        <f t="shared" si="8"/>
        <v>-5.9167999999999998E-2</v>
      </c>
      <c r="EI54" s="470">
        <f t="shared" si="13"/>
        <v>59064.880848199486</v>
      </c>
      <c r="EJ54" s="470"/>
      <c r="EK54" s="470"/>
      <c r="EL54" s="128">
        <f t="shared" si="14"/>
        <v>1.8516028802565672</v>
      </c>
      <c r="ER54" s="123">
        <f t="shared" si="49"/>
        <v>-1.078E-2</v>
      </c>
      <c r="ES54" s="470">
        <f t="shared" si="15"/>
        <v>9598.1799057060598</v>
      </c>
      <c r="ET54" s="470"/>
      <c r="EU54" s="470"/>
      <c r="EV54" s="128">
        <f t="shared" si="50"/>
        <v>4.5932287107215632</v>
      </c>
      <c r="EX54" s="80"/>
      <c r="EZ54" s="81"/>
      <c r="FB54" s="124">
        <v>3.3</v>
      </c>
      <c r="FC54" s="38">
        <f t="shared" si="26"/>
        <v>234.04596004803309</v>
      </c>
      <c r="FD54" s="125">
        <f t="shared" si="27"/>
        <v>1.4954327770843374</v>
      </c>
      <c r="FE54" s="80"/>
      <c r="FF54" s="81"/>
      <c r="FG54" s="124">
        <v>3.3</v>
      </c>
      <c r="FH54" s="129">
        <f t="shared" si="28"/>
        <v>0</v>
      </c>
      <c r="FI54" s="422">
        <f t="shared" si="29"/>
        <v>1.7976931348623099E+308</v>
      </c>
      <c r="FJ54" s="80"/>
      <c r="FM54" s="51"/>
      <c r="FN54" s="41">
        <v>4.7</v>
      </c>
      <c r="FO54" s="42">
        <v>-4290</v>
      </c>
      <c r="FP54" s="50"/>
      <c r="FQ54" s="51"/>
      <c r="FR54" s="41">
        <v>4.7</v>
      </c>
      <c r="FS54" s="42">
        <v>12651</v>
      </c>
      <c r="FT54" s="50"/>
      <c r="FU54" s="51"/>
      <c r="FV54" s="41">
        <v>4.7</v>
      </c>
      <c r="FW54" s="42">
        <v>-870</v>
      </c>
      <c r="FX54" s="50"/>
      <c r="FY54" s="51"/>
      <c r="FZ54" s="41">
        <v>4.7</v>
      </c>
      <c r="GA54" s="42">
        <v>2829.25</v>
      </c>
      <c r="GB54" s="88"/>
    </row>
    <row r="55" spans="1:184">
      <c r="BC55" s="109">
        <v>-7.8E-2</v>
      </c>
      <c r="BD55" s="110">
        <f t="shared" si="0"/>
        <v>-5.3664000000000003E-2</v>
      </c>
      <c r="BE55" s="111"/>
      <c r="BF55" s="109">
        <v>-3.0000000000000001E-3</v>
      </c>
      <c r="BG55" s="110">
        <f t="shared" si="1"/>
        <v>-2.9399999999999999E-3</v>
      </c>
      <c r="BI55" s="81"/>
      <c r="BK55" s="124">
        <v>4.0999999999999996</v>
      </c>
      <c r="BL55" s="312">
        <f t="shared" si="44"/>
        <v>130.18172377167244</v>
      </c>
      <c r="BP55" s="124">
        <v>4.0999999999999996</v>
      </c>
      <c r="BQ55" s="312">
        <f t="shared" si="45"/>
        <v>175.3407049462329</v>
      </c>
      <c r="BR55" s="119"/>
      <c r="BT55" s="80"/>
      <c r="BV55" s="81"/>
      <c r="BX55" s="123">
        <f t="shared" si="4"/>
        <v>-5.8480000000000011E-2</v>
      </c>
      <c r="BY55" s="123">
        <f t="shared" si="11"/>
        <v>5.8480000000000011E-2</v>
      </c>
      <c r="BZ55" s="496">
        <f t="shared" si="46"/>
        <v>239.89893816522263</v>
      </c>
      <c r="CA55" s="496"/>
      <c r="CB55" s="496"/>
      <c r="CE55" s="123">
        <f t="shared" si="47"/>
        <v>-9.7999999999999997E-3</v>
      </c>
      <c r="CF55" s="123">
        <f t="shared" si="12"/>
        <v>9.7999999999999997E-3</v>
      </c>
      <c r="CG55" s="514">
        <f t="shared" si="48"/>
        <v>89.013337965748349</v>
      </c>
      <c r="CH55" s="514"/>
      <c r="CI55" s="514"/>
      <c r="CJ55" s="425"/>
      <c r="CK55" s="80"/>
      <c r="CM55" s="81"/>
      <c r="CO55" s="123">
        <f t="shared" si="30"/>
        <v>-6.6736000000000004E-2</v>
      </c>
      <c r="CP55" s="470">
        <f t="shared" si="31"/>
        <v>1.3263999999999998E-2</v>
      </c>
      <c r="CQ55" s="470"/>
      <c r="CR55" s="129">
        <f t="shared" si="32"/>
        <v>4.5037074431999968E-5</v>
      </c>
      <c r="CS55" s="462">
        <f t="shared" si="51"/>
        <v>5.8389189119999993E-6</v>
      </c>
      <c r="CT55" s="462"/>
      <c r="CU55" s="130">
        <f t="shared" si="34"/>
        <v>5.0875993343999968E-5</v>
      </c>
      <c r="CV55" s="413">
        <f t="shared" si="35"/>
        <v>-6.7230058295328066</v>
      </c>
      <c r="CX55" s="413"/>
      <c r="DA55" s="123">
        <f t="shared" si="36"/>
        <v>-2.3519999999999999E-2</v>
      </c>
      <c r="DB55" s="123">
        <f t="shared" si="39"/>
        <v>-2.0519999999999997E-2</v>
      </c>
      <c r="DC55" s="467">
        <f t="shared" si="40"/>
        <v>3.0576000000000003E-4</v>
      </c>
      <c r="DD55" s="467"/>
      <c r="DF55" s="424">
        <f t="shared" si="41"/>
        <v>0</v>
      </c>
      <c r="DG55" s="424">
        <f t="shared" si="37"/>
        <v>1.1086857600000001E-5</v>
      </c>
      <c r="DH55" s="129">
        <f t="shared" si="42"/>
        <v>0</v>
      </c>
      <c r="DI55" s="129">
        <f t="shared" si="38"/>
        <v>1.1086857600000001E-5</v>
      </c>
      <c r="DJ55" s="313">
        <f t="shared" si="43"/>
        <v>-1.5413549602148984</v>
      </c>
      <c r="DL55" s="81"/>
      <c r="DN55" s="123">
        <f t="shared" si="16"/>
        <v>-5.9855999999999999E-2</v>
      </c>
      <c r="DO55" s="470">
        <f t="shared" si="17"/>
        <v>122.77180953161391</v>
      </c>
      <c r="DP55" s="470"/>
      <c r="DQ55" s="470">
        <f t="shared" si="18"/>
        <v>122.9751105929851</v>
      </c>
      <c r="DR55" s="470"/>
      <c r="DS55" s="125">
        <f t="shared" si="19"/>
        <v>245.746920124599</v>
      </c>
      <c r="DT55" s="125">
        <f t="shared" si="20"/>
        <v>-0.2033010613711923</v>
      </c>
      <c r="DX55" s="123">
        <f t="shared" si="52"/>
        <v>-1.176E-2</v>
      </c>
      <c r="DY55" s="470">
        <f t="shared" si="53"/>
        <v>53.408002779449014</v>
      </c>
      <c r="DZ55" s="470"/>
      <c r="EA55" s="101">
        <f t="shared" si="54"/>
        <v>53.441343416704818</v>
      </c>
      <c r="EB55" s="125">
        <f t="shared" si="55"/>
        <v>106.84934619615383</v>
      </c>
      <c r="EC55" s="125">
        <f t="shared" si="56"/>
        <v>-3.3340637255804495E-2</v>
      </c>
      <c r="ED55" s="80"/>
      <c r="EF55" s="81"/>
      <c r="EH55" s="123">
        <f t="shared" si="8"/>
        <v>-5.8480000000000011E-2</v>
      </c>
      <c r="EI55" s="470">
        <f t="shared" si="13"/>
        <v>57704.13247699666</v>
      </c>
      <c r="EJ55" s="470"/>
      <c r="EK55" s="470"/>
      <c r="EL55" s="128">
        <f t="shared" si="14"/>
        <v>1.8733074300615264</v>
      </c>
      <c r="ER55" s="123">
        <f t="shared" si="49"/>
        <v>-9.7999999999999997E-3</v>
      </c>
      <c r="ES55" s="470">
        <f t="shared" si="15"/>
        <v>7934.4645243948753</v>
      </c>
      <c r="ET55" s="470"/>
      <c r="EU55" s="470"/>
      <c r="EV55" s="128">
        <f t="shared" si="50"/>
        <v>5.0518878686103648</v>
      </c>
      <c r="EX55" s="80"/>
      <c r="EZ55" s="81"/>
      <c r="FB55" s="124">
        <v>3.4</v>
      </c>
      <c r="FC55" s="38">
        <f t="shared" si="26"/>
        <v>230.58502163697159</v>
      </c>
      <c r="FD55" s="125">
        <f t="shared" si="27"/>
        <v>1.517878297190669</v>
      </c>
      <c r="FE55" s="80"/>
      <c r="FF55" s="81"/>
      <c r="FG55" s="124">
        <v>3.4</v>
      </c>
      <c r="FH55" s="129">
        <f t="shared" si="28"/>
        <v>0</v>
      </c>
      <c r="FI55" s="422">
        <f t="shared" si="29"/>
        <v>1.7976931348623099E+308</v>
      </c>
      <c r="FJ55" s="80"/>
      <c r="FM55" s="51"/>
      <c r="FN55" s="41">
        <v>4.8</v>
      </c>
      <c r="FO55" s="42">
        <v>-4210</v>
      </c>
      <c r="FP55" s="50"/>
      <c r="FQ55" s="51"/>
      <c r="FR55" s="41">
        <v>4.8</v>
      </c>
      <c r="FS55" s="42">
        <v>12226</v>
      </c>
      <c r="FT55" s="50"/>
      <c r="FU55" s="51"/>
      <c r="FV55" s="41">
        <v>4.8</v>
      </c>
      <c r="FW55" s="42">
        <v>-855</v>
      </c>
      <c r="FX55" s="50"/>
      <c r="FY55" s="51"/>
      <c r="FZ55" s="41">
        <v>4.8</v>
      </c>
      <c r="GA55" s="42">
        <v>2743</v>
      </c>
      <c r="GB55" s="88"/>
    </row>
    <row r="56" spans="1:184">
      <c r="BC56" s="109">
        <v>-7.6999999999999999E-2</v>
      </c>
      <c r="BD56" s="110">
        <f t="shared" si="0"/>
        <v>-5.2976000000000002E-2</v>
      </c>
      <c r="BE56" s="111"/>
      <c r="BF56" s="109">
        <v>-2E-3</v>
      </c>
      <c r="BG56" s="110">
        <f t="shared" si="1"/>
        <v>-1.9599999999999999E-3</v>
      </c>
      <c r="BI56" s="81"/>
      <c r="BK56" s="124">
        <v>4.2</v>
      </c>
      <c r="BL56" s="312">
        <f t="shared" si="44"/>
        <v>126.17522007305826</v>
      </c>
      <c r="BP56" s="124">
        <v>4.2</v>
      </c>
      <c r="BQ56" s="312">
        <f t="shared" si="45"/>
        <v>170.39696124871833</v>
      </c>
      <c r="BR56" s="119"/>
      <c r="BT56" s="80"/>
      <c r="BV56" s="81"/>
      <c r="BX56" s="123">
        <f t="shared" si="4"/>
        <v>-5.779200000000001E-2</v>
      </c>
      <c r="BY56" s="123">
        <f t="shared" si="11"/>
        <v>5.779200000000001E-2</v>
      </c>
      <c r="BZ56" s="496">
        <f t="shared" si="46"/>
        <v>237.07659771622002</v>
      </c>
      <c r="CA56" s="496"/>
      <c r="CB56" s="496"/>
      <c r="CE56" s="123">
        <f t="shared" si="47"/>
        <v>-8.8199999999999997E-3</v>
      </c>
      <c r="CF56" s="123">
        <f t="shared" si="12"/>
        <v>8.8199999999999997E-3</v>
      </c>
      <c r="CG56" s="514">
        <f t="shared" si="48"/>
        <v>80.112004169173517</v>
      </c>
      <c r="CH56" s="514"/>
      <c r="CI56" s="514"/>
      <c r="CJ56" s="425"/>
      <c r="CK56" s="80"/>
      <c r="CM56" s="81"/>
      <c r="CO56" s="123">
        <f t="shared" si="30"/>
        <v>-6.6048000000000009E-2</v>
      </c>
      <c r="CP56" s="470">
        <f t="shared" si="31"/>
        <v>1.3951999999999992E-2</v>
      </c>
      <c r="CQ56" s="470"/>
      <c r="CR56" s="129">
        <f t="shared" si="32"/>
        <v>4.5037074431999968E-5</v>
      </c>
      <c r="CS56" s="462">
        <f t="shared" si="51"/>
        <v>6.1129850879999973E-6</v>
      </c>
      <c r="CT56" s="462"/>
      <c r="CU56" s="130">
        <f t="shared" si="34"/>
        <v>5.1150059519999968E-5</v>
      </c>
      <c r="CV56" s="413">
        <f t="shared" si="35"/>
        <v>-6.7592222919115823</v>
      </c>
      <c r="CX56" s="413"/>
      <c r="DA56" s="123">
        <f t="shared" si="36"/>
        <v>-2.2539999999999998E-2</v>
      </c>
      <c r="DB56" s="123">
        <f t="shared" si="39"/>
        <v>-1.9539999999999995E-2</v>
      </c>
      <c r="DC56" s="467">
        <f t="shared" si="40"/>
        <v>3.1752000000000006E-4</v>
      </c>
      <c r="DD56" s="467"/>
      <c r="DF56" s="424">
        <f t="shared" si="41"/>
        <v>0</v>
      </c>
      <c r="DG56" s="424">
        <f t="shared" si="37"/>
        <v>1.13576904E-5</v>
      </c>
      <c r="DH56" s="129">
        <f t="shared" si="42"/>
        <v>0</v>
      </c>
      <c r="DI56" s="129">
        <f t="shared" si="38"/>
        <v>1.13576904E-5</v>
      </c>
      <c r="DJ56" s="313">
        <f t="shared" si="43"/>
        <v>-1.5790076021744102</v>
      </c>
      <c r="DL56" s="81"/>
      <c r="DN56" s="123">
        <f t="shared" si="16"/>
        <v>-5.9167999999999998E-2</v>
      </c>
      <c r="DO56" s="470">
        <f t="shared" si="17"/>
        <v>121.36063930711262</v>
      </c>
      <c r="DP56" s="470"/>
      <c r="DQ56" s="470">
        <f t="shared" si="18"/>
        <v>121.56819221486131</v>
      </c>
      <c r="DR56" s="470"/>
      <c r="DS56" s="125">
        <f t="shared" si="19"/>
        <v>242.92883152197393</v>
      </c>
      <c r="DT56" s="125">
        <f t="shared" si="20"/>
        <v>-0.20755290774869195</v>
      </c>
      <c r="DX56" s="123">
        <f t="shared" si="52"/>
        <v>-1.078E-2</v>
      </c>
      <c r="DY56" s="470">
        <f t="shared" si="53"/>
        <v>48.95733588116159</v>
      </c>
      <c r="DZ56" s="470"/>
      <c r="EA56" s="101">
        <f t="shared" si="54"/>
        <v>48.994418624727679</v>
      </c>
      <c r="EB56" s="125">
        <f t="shared" si="55"/>
        <v>97.951754505889269</v>
      </c>
      <c r="EC56" s="125">
        <f t="shared" si="56"/>
        <v>-3.7082743566088539E-2</v>
      </c>
      <c r="ED56" s="80"/>
      <c r="EF56" s="81"/>
      <c r="EH56" s="123">
        <f t="shared" si="8"/>
        <v>-5.779200000000001E-2</v>
      </c>
      <c r="EI56" s="470">
        <f t="shared" si="13"/>
        <v>56359.305361360683</v>
      </c>
      <c r="EJ56" s="470"/>
      <c r="EK56" s="470"/>
      <c r="EL56" s="128">
        <f t="shared" si="14"/>
        <v>1.8955257909859637</v>
      </c>
      <c r="ER56" s="123">
        <f t="shared" si="49"/>
        <v>-8.8199999999999997E-3</v>
      </c>
      <c r="ES56" s="470">
        <f t="shared" si="15"/>
        <v>6429.1996903068602</v>
      </c>
      <c r="ET56" s="470"/>
      <c r="EU56" s="470"/>
      <c r="EV56" s="128">
        <f t="shared" si="50"/>
        <v>5.6122118472422136</v>
      </c>
      <c r="EX56" s="80"/>
      <c r="EZ56" s="81"/>
      <c r="FB56" s="124">
        <v>3.5</v>
      </c>
      <c r="FC56" s="38">
        <f t="shared" si="26"/>
        <v>227.12408322591014</v>
      </c>
      <c r="FD56" s="125">
        <f t="shared" si="27"/>
        <v>1.5410078712430979</v>
      </c>
      <c r="FE56" s="80"/>
      <c r="FF56" s="81"/>
      <c r="FG56" s="124">
        <v>3.5</v>
      </c>
      <c r="FH56" s="129">
        <f t="shared" si="28"/>
        <v>0</v>
      </c>
      <c r="FI56" s="422">
        <f t="shared" si="29"/>
        <v>1.7976931348623099E+308</v>
      </c>
      <c r="FJ56" s="80"/>
      <c r="FM56" s="51"/>
      <c r="FN56" s="41">
        <v>4.9000000000000004</v>
      </c>
      <c r="FO56" s="42">
        <v>-4130</v>
      </c>
      <c r="FP56" s="50"/>
      <c r="FQ56" s="51"/>
      <c r="FR56" s="41">
        <v>4.9000000000000004</v>
      </c>
      <c r="FS56" s="42">
        <v>11809</v>
      </c>
      <c r="FT56" s="50"/>
      <c r="FU56" s="51"/>
      <c r="FV56" s="41">
        <v>4.9000000000000004</v>
      </c>
      <c r="FW56" s="42">
        <v>-840</v>
      </c>
      <c r="FX56" s="50"/>
      <c r="FY56" s="51"/>
      <c r="FZ56" s="41">
        <v>4.9000000000000004</v>
      </c>
      <c r="GA56" s="42">
        <v>2658.25</v>
      </c>
      <c r="GB56" s="88"/>
    </row>
    <row r="57" spans="1:184">
      <c r="BC57" s="109">
        <v>-7.5999999999999998E-2</v>
      </c>
      <c r="BD57" s="110">
        <f t="shared" si="0"/>
        <v>-5.2288000000000001E-2</v>
      </c>
      <c r="BE57" s="111"/>
      <c r="BF57" s="109">
        <v>-1E-3</v>
      </c>
      <c r="BG57" s="110">
        <f t="shared" si="1"/>
        <v>-9.7999999999999997E-4</v>
      </c>
      <c r="BI57" s="81"/>
      <c r="BK57" s="124">
        <v>4.3</v>
      </c>
      <c r="BL57" s="312">
        <f t="shared" si="44"/>
        <v>122.2364796505306</v>
      </c>
      <c r="BP57" s="124">
        <v>4.3</v>
      </c>
      <c r="BQ57" s="312">
        <f t="shared" si="45"/>
        <v>165.53107178266063</v>
      </c>
      <c r="BR57" s="119"/>
      <c r="BT57" s="80"/>
      <c r="BV57" s="81"/>
      <c r="BX57" s="123">
        <f t="shared" si="4"/>
        <v>-5.7104000000000009E-2</v>
      </c>
      <c r="BY57" s="123">
        <f t="shared" si="11"/>
        <v>5.7104000000000009E-2</v>
      </c>
      <c r="BZ57" s="496">
        <f t="shared" si="46"/>
        <v>234.25425726721741</v>
      </c>
      <c r="CA57" s="496"/>
      <c r="CB57" s="496"/>
      <c r="CE57" s="123">
        <f t="shared" si="47"/>
        <v>-7.8399999999999997E-3</v>
      </c>
      <c r="CF57" s="123">
        <f t="shared" si="12"/>
        <v>7.8399999999999997E-3</v>
      </c>
      <c r="CG57" s="514">
        <f t="shared" si="48"/>
        <v>71.210670372598685</v>
      </c>
      <c r="CH57" s="514"/>
      <c r="CI57" s="514"/>
      <c r="CJ57" s="425"/>
      <c r="CK57" s="80"/>
      <c r="CM57" s="81"/>
      <c r="CO57" s="123">
        <f t="shared" si="30"/>
        <v>-6.5360000000000001E-2</v>
      </c>
      <c r="CP57" s="470">
        <f t="shared" si="31"/>
        <v>1.464E-2</v>
      </c>
      <c r="CQ57" s="470"/>
      <c r="CR57" s="129">
        <f t="shared" si="32"/>
        <v>4.5037074431999968E-5</v>
      </c>
      <c r="CS57" s="462">
        <f t="shared" si="51"/>
        <v>6.3842111999999998E-6</v>
      </c>
      <c r="CT57" s="462"/>
      <c r="CU57" s="130">
        <f t="shared" si="34"/>
        <v>5.1421285631999967E-5</v>
      </c>
      <c r="CV57" s="413">
        <f t="shared" si="35"/>
        <v>-6.7950634541620794</v>
      </c>
      <c r="CX57" s="413"/>
      <c r="DA57" s="123">
        <f t="shared" si="36"/>
        <v>-2.1559999999999999E-2</v>
      </c>
      <c r="DB57" s="123">
        <f t="shared" si="39"/>
        <v>-1.8559999999999997E-2</v>
      </c>
      <c r="DC57" s="467">
        <f t="shared" si="40"/>
        <v>3.2928000000000005E-4</v>
      </c>
      <c r="DD57" s="467"/>
      <c r="DF57" s="424">
        <f t="shared" si="41"/>
        <v>0</v>
      </c>
      <c r="DG57" s="424">
        <f t="shared" si="37"/>
        <v>1.1616998400000002E-5</v>
      </c>
      <c r="DH57" s="129">
        <f t="shared" si="42"/>
        <v>0</v>
      </c>
      <c r="DI57" s="129">
        <f t="shared" si="38"/>
        <v>1.1616998400000002E-5</v>
      </c>
      <c r="DJ57" s="313">
        <f t="shared" si="43"/>
        <v>-1.6150580040505385</v>
      </c>
      <c r="DL57" s="81"/>
      <c r="DN57" s="123">
        <f t="shared" si="16"/>
        <v>-5.8480000000000011E-2</v>
      </c>
      <c r="DO57" s="470">
        <f t="shared" si="17"/>
        <v>119.94946908261132</v>
      </c>
      <c r="DP57" s="470"/>
      <c r="DQ57" s="470">
        <f t="shared" si="18"/>
        <v>120.1613600452829</v>
      </c>
      <c r="DR57" s="470"/>
      <c r="DS57" s="125">
        <f t="shared" si="19"/>
        <v>240.11082912789422</v>
      </c>
      <c r="DT57" s="125">
        <f t="shared" si="20"/>
        <v>-0.21189096267158902</v>
      </c>
      <c r="DX57" s="123">
        <f t="shared" si="52"/>
        <v>-9.7999999999999997E-3</v>
      </c>
      <c r="DY57" s="470">
        <f t="shared" si="53"/>
        <v>44.506668982874174</v>
      </c>
      <c r="DZ57" s="470"/>
      <c r="EA57" s="101">
        <f t="shared" si="54"/>
        <v>44.548179687628618</v>
      </c>
      <c r="EB57" s="125">
        <f t="shared" si="55"/>
        <v>89.054848670502793</v>
      </c>
      <c r="EC57" s="125">
        <f t="shared" si="56"/>
        <v>-4.151070475444385E-2</v>
      </c>
      <c r="ED57" s="80"/>
      <c r="EF57" s="81"/>
      <c r="EH57" s="123">
        <f t="shared" si="8"/>
        <v>-5.7104000000000009E-2</v>
      </c>
      <c r="EI57" s="470">
        <f t="shared" si="13"/>
        <v>55030.399287058484</v>
      </c>
      <c r="EJ57" s="470"/>
      <c r="EK57" s="470"/>
      <c r="EL57" s="128">
        <f t="shared" si="14"/>
        <v>1.9182763910267087</v>
      </c>
      <c r="ER57" s="123">
        <f t="shared" si="49"/>
        <v>-7.8399999999999997E-3</v>
      </c>
      <c r="ES57" s="470">
        <f t="shared" si="15"/>
        <v>5082.3849644553875</v>
      </c>
      <c r="ET57" s="470"/>
      <c r="EU57" s="470"/>
      <c r="EV57" s="128">
        <f t="shared" si="50"/>
        <v>6.3121707004031711</v>
      </c>
      <c r="EX57" s="80"/>
      <c r="EZ57" s="81"/>
      <c r="FB57" s="124">
        <v>3.6</v>
      </c>
      <c r="FC57" s="38">
        <f t="shared" si="26"/>
        <v>223.66314481484866</v>
      </c>
      <c r="FD57" s="125">
        <f t="shared" si="27"/>
        <v>1.5648532541636875</v>
      </c>
      <c r="FE57" s="80"/>
      <c r="FF57" s="81"/>
      <c r="FG57" s="124">
        <v>3.6</v>
      </c>
      <c r="FH57" s="129">
        <f t="shared" si="28"/>
        <v>0</v>
      </c>
      <c r="FI57" s="422">
        <f t="shared" si="29"/>
        <v>1.7976931348623099E+308</v>
      </c>
      <c r="FJ57" s="80"/>
      <c r="FM57" s="51"/>
      <c r="FN57" s="41">
        <v>5</v>
      </c>
      <c r="FO57" s="42">
        <v>-4050</v>
      </c>
      <c r="FP57" s="50"/>
      <c r="FQ57" s="51"/>
      <c r="FR57" s="41">
        <v>5</v>
      </c>
      <c r="FS57" s="42">
        <v>11400</v>
      </c>
      <c r="FT57" s="50"/>
      <c r="FU57" s="51"/>
      <c r="FV57" s="41">
        <v>5</v>
      </c>
      <c r="FW57" s="42">
        <v>-825</v>
      </c>
      <c r="FX57" s="50"/>
      <c r="FY57" s="51"/>
      <c r="FZ57" s="41">
        <v>5</v>
      </c>
      <c r="GA57" s="42">
        <v>2575</v>
      </c>
      <c r="GB57" s="88"/>
    </row>
    <row r="58" spans="1:184">
      <c r="BC58" s="109">
        <v>-7.4999999999999997E-2</v>
      </c>
      <c r="BD58" s="110">
        <f t="shared" si="0"/>
        <v>-5.16E-2</v>
      </c>
      <c r="BE58" s="111"/>
      <c r="BF58" s="109">
        <v>0</v>
      </c>
      <c r="BG58" s="110">
        <f t="shared" si="1"/>
        <v>0</v>
      </c>
      <c r="BI58" s="81"/>
      <c r="BK58" s="124">
        <v>4.4000000000000004</v>
      </c>
      <c r="BL58" s="312">
        <f t="shared" si="44"/>
        <v>118.36550250408945</v>
      </c>
      <c r="BP58" s="124">
        <v>4.4000000000000004</v>
      </c>
      <c r="BQ58" s="312">
        <f t="shared" si="45"/>
        <v>160.74303654805982</v>
      </c>
      <c r="BR58" s="119"/>
      <c r="BT58" s="80"/>
      <c r="BV58" s="81"/>
      <c r="BX58" s="123">
        <f t="shared" si="4"/>
        <v>-5.6416000000000008E-2</v>
      </c>
      <c r="BY58" s="123">
        <f t="shared" si="11"/>
        <v>5.6416000000000008E-2</v>
      </c>
      <c r="BZ58" s="496">
        <f t="shared" si="46"/>
        <v>231.4319168182148</v>
      </c>
      <c r="CA58" s="496"/>
      <c r="CB58" s="496"/>
      <c r="CE58" s="123">
        <f t="shared" si="47"/>
        <v>-6.8600000000000093E-3</v>
      </c>
      <c r="CF58" s="123">
        <f t="shared" si="12"/>
        <v>6.8600000000000093E-3</v>
      </c>
      <c r="CG58" s="514">
        <f t="shared" si="48"/>
        <v>62.309336576023938</v>
      </c>
      <c r="CH58" s="514"/>
      <c r="CI58" s="514"/>
      <c r="CJ58" s="425"/>
      <c r="CK58" s="80"/>
      <c r="CM58" s="81"/>
      <c r="CO58" s="123">
        <f t="shared" si="30"/>
        <v>-6.4672000000000007E-2</v>
      </c>
      <c r="CP58" s="470">
        <f t="shared" si="31"/>
        <v>1.5327999999999994E-2</v>
      </c>
      <c r="CQ58" s="470"/>
      <c r="CR58" s="129">
        <f t="shared" si="32"/>
        <v>4.5037074431999968E-5</v>
      </c>
      <c r="CS58" s="462">
        <f t="shared" si="51"/>
        <v>6.652597247999999E-6</v>
      </c>
      <c r="CT58" s="462"/>
      <c r="CU58" s="130">
        <f t="shared" si="34"/>
        <v>5.1689671679999969E-5</v>
      </c>
      <c r="CV58" s="413">
        <f t="shared" si="35"/>
        <v>-6.8305293162842986</v>
      </c>
      <c r="CX58" s="413"/>
      <c r="DA58" s="123">
        <f t="shared" si="36"/>
        <v>-2.0580000000000001E-2</v>
      </c>
      <c r="DB58" s="123">
        <f t="shared" si="39"/>
        <v>-1.7579999999999998E-2</v>
      </c>
      <c r="DC58" s="467">
        <f t="shared" si="40"/>
        <v>3.4104000000000003E-4</v>
      </c>
      <c r="DD58" s="467"/>
      <c r="DF58" s="424">
        <f t="shared" si="41"/>
        <v>0</v>
      </c>
      <c r="DG58" s="424">
        <f t="shared" si="37"/>
        <v>1.1864781600000001E-5</v>
      </c>
      <c r="DH58" s="129">
        <f t="shared" si="42"/>
        <v>0</v>
      </c>
      <c r="DI58" s="129">
        <f t="shared" si="38"/>
        <v>1.1864781600000001E-5</v>
      </c>
      <c r="DJ58" s="313">
        <f t="shared" si="43"/>
        <v>-1.6495061658432828</v>
      </c>
      <c r="DL58" s="81"/>
      <c r="DN58" s="123">
        <f t="shared" si="16"/>
        <v>-5.779200000000001E-2</v>
      </c>
      <c r="DO58" s="470">
        <f t="shared" si="17"/>
        <v>118.53829885811001</v>
      </c>
      <c r="DP58" s="470"/>
      <c r="DQ58" s="470">
        <f t="shared" si="18"/>
        <v>118.75461684384609</v>
      </c>
      <c r="DR58" s="470"/>
      <c r="DS58" s="125">
        <f t="shared" si="19"/>
        <v>237.2929157019561</v>
      </c>
      <c r="DT58" s="125">
        <f t="shared" si="20"/>
        <v>-0.21631798573608307</v>
      </c>
      <c r="DX58" s="123">
        <f t="shared" si="52"/>
        <v>-8.8199999999999997E-3</v>
      </c>
      <c r="DY58" s="470">
        <f t="shared" si="53"/>
        <v>40.056002084586758</v>
      </c>
      <c r="DZ58" s="470"/>
      <c r="EA58" s="101">
        <f t="shared" si="54"/>
        <v>40.102852713601486</v>
      </c>
      <c r="EB58" s="125">
        <f t="shared" si="55"/>
        <v>80.158854798188244</v>
      </c>
      <c r="EC58" s="125">
        <f t="shared" si="56"/>
        <v>-4.6850629014727474E-2</v>
      </c>
      <c r="ED58" s="80"/>
      <c r="EF58" s="81"/>
      <c r="EH58" s="123">
        <f t="shared" si="8"/>
        <v>-5.6416000000000008E-2</v>
      </c>
      <c r="EI58" s="470">
        <f t="shared" si="13"/>
        <v>53717.414042392185</v>
      </c>
      <c r="EJ58" s="470"/>
      <c r="EK58" s="470"/>
      <c r="EL58" s="128">
        <f t="shared" si="14"/>
        <v>1.9415785482504055</v>
      </c>
      <c r="ER58" s="123">
        <f t="shared" si="49"/>
        <v>-6.8600000000000093E-3</v>
      </c>
      <c r="ES58" s="470">
        <f t="shared" si="15"/>
        <v>3894.0199540629487</v>
      </c>
      <c r="ET58" s="470"/>
      <c r="EU58" s="470"/>
      <c r="EV58" s="128">
        <f t="shared" si="50"/>
        <v>7.2112977462836252</v>
      </c>
      <c r="EX58" s="80"/>
      <c r="EZ58" s="81"/>
      <c r="FB58" s="124">
        <v>3.7</v>
      </c>
      <c r="FC58" s="38">
        <f t="shared" si="26"/>
        <v>220.20220640378716</v>
      </c>
      <c r="FD58" s="125">
        <f t="shared" si="27"/>
        <v>1.5894481972546688</v>
      </c>
      <c r="FE58" s="80"/>
      <c r="FF58" s="81"/>
      <c r="FG58" s="124">
        <v>3.7</v>
      </c>
      <c r="FH58" s="129">
        <f t="shared" si="28"/>
        <v>0</v>
      </c>
      <c r="FI58" s="422">
        <f t="shared" si="29"/>
        <v>1.7976931348623099E+308</v>
      </c>
      <c r="FJ58" s="80"/>
      <c r="FM58" s="51"/>
      <c r="FN58" s="41">
        <v>5.0999999999999996</v>
      </c>
      <c r="FO58" s="42">
        <v>-3970.0000000000005</v>
      </c>
      <c r="FP58" s="50"/>
      <c r="FQ58" s="51"/>
      <c r="FR58" s="41">
        <v>5.0999999999999996</v>
      </c>
      <c r="FS58" s="42">
        <v>10999</v>
      </c>
      <c r="FT58" s="50"/>
      <c r="FU58" s="51"/>
      <c r="FV58" s="41">
        <v>5.0999999999999996</v>
      </c>
      <c r="FW58" s="42">
        <v>-810</v>
      </c>
      <c r="FX58" s="50"/>
      <c r="FY58" s="51"/>
      <c r="FZ58" s="41">
        <v>5.0999999999999996</v>
      </c>
      <c r="GA58" s="42">
        <v>2493.2500000000009</v>
      </c>
      <c r="GB58" s="88"/>
    </row>
    <row r="59" spans="1:184">
      <c r="BC59" s="109">
        <v>-7.3999999999999996E-2</v>
      </c>
      <c r="BD59" s="110">
        <f t="shared" si="0"/>
        <v>-5.0911999999999999E-2</v>
      </c>
      <c r="BE59" s="111"/>
      <c r="BF59" s="109">
        <v>9.9999999999999395E-4</v>
      </c>
      <c r="BG59" s="110">
        <f t="shared" si="1"/>
        <v>9.7999999999999411E-4</v>
      </c>
      <c r="BI59" s="81"/>
      <c r="BK59" s="124">
        <v>4.5</v>
      </c>
      <c r="BL59" s="312">
        <f t="shared" si="44"/>
        <v>114.56228863373477</v>
      </c>
      <c r="BP59" s="124">
        <v>4.5</v>
      </c>
      <c r="BQ59" s="312">
        <f t="shared" si="45"/>
        <v>156.03285554491603</v>
      </c>
      <c r="BR59" s="119"/>
      <c r="BT59" s="80"/>
      <c r="BV59" s="81"/>
      <c r="BX59" s="123">
        <f t="shared" si="4"/>
        <v>-5.5728000000000007E-2</v>
      </c>
      <c r="BY59" s="123">
        <f t="shared" si="11"/>
        <v>5.5728000000000007E-2</v>
      </c>
      <c r="BZ59" s="496">
        <f t="shared" si="46"/>
        <v>228.60957636921219</v>
      </c>
      <c r="CA59" s="496"/>
      <c r="CB59" s="496"/>
      <c r="CE59" s="123">
        <f t="shared" si="47"/>
        <v>-5.8800000000000094E-3</v>
      </c>
      <c r="CF59" s="123">
        <f t="shared" si="12"/>
        <v>5.8800000000000094E-3</v>
      </c>
      <c r="CG59" s="514">
        <f t="shared" si="48"/>
        <v>53.408002779449099</v>
      </c>
      <c r="CH59" s="514"/>
      <c r="CI59" s="514"/>
      <c r="CJ59" s="425"/>
      <c r="CK59" s="80"/>
      <c r="CM59" s="81"/>
      <c r="CO59" s="123">
        <f t="shared" si="30"/>
        <v>-6.3983999999999999E-2</v>
      </c>
      <c r="CP59" s="470">
        <f t="shared" si="31"/>
        <v>1.6016000000000002E-2</v>
      </c>
      <c r="CQ59" s="470"/>
      <c r="CR59" s="129">
        <f t="shared" si="32"/>
        <v>4.5037074431999968E-5</v>
      </c>
      <c r="CS59" s="462">
        <f t="shared" si="51"/>
        <v>6.9181432320000009E-6</v>
      </c>
      <c r="CT59" s="462"/>
      <c r="CU59" s="130">
        <f t="shared" si="34"/>
        <v>5.1955217663999969E-5</v>
      </c>
      <c r="CV59" s="413">
        <f t="shared" si="35"/>
        <v>-6.8656198782782409</v>
      </c>
      <c r="CX59" s="413"/>
      <c r="DA59" s="123">
        <f t="shared" si="36"/>
        <v>-1.9599999999999999E-2</v>
      </c>
      <c r="DB59" s="123">
        <f t="shared" si="39"/>
        <v>-1.6599999999999997E-2</v>
      </c>
      <c r="DC59" s="467">
        <f t="shared" si="40"/>
        <v>3.5280000000000006E-4</v>
      </c>
      <c r="DD59" s="467"/>
      <c r="DF59" s="424">
        <f t="shared" si="41"/>
        <v>0</v>
      </c>
      <c r="DG59" s="424">
        <f t="shared" si="37"/>
        <v>1.2101040000000001E-5</v>
      </c>
      <c r="DH59" s="129">
        <f t="shared" si="42"/>
        <v>0</v>
      </c>
      <c r="DI59" s="129">
        <f t="shared" si="38"/>
        <v>1.2101040000000001E-5</v>
      </c>
      <c r="DJ59" s="313">
        <f t="shared" si="43"/>
        <v>-1.6823520875526439</v>
      </c>
      <c r="DL59" s="81"/>
      <c r="DN59" s="123">
        <f t="shared" si="16"/>
        <v>-5.7104000000000009E-2</v>
      </c>
      <c r="DO59" s="470">
        <f t="shared" si="17"/>
        <v>117.12712863360871</v>
      </c>
      <c r="DP59" s="470"/>
      <c r="DQ59" s="470">
        <f t="shared" si="18"/>
        <v>117.34796550587568</v>
      </c>
      <c r="DR59" s="470"/>
      <c r="DS59" s="125">
        <f t="shared" si="19"/>
        <v>234.47509413948438</v>
      </c>
      <c r="DT59" s="125">
        <f t="shared" si="20"/>
        <v>-0.2208368722669718</v>
      </c>
      <c r="DX59" s="123">
        <f t="shared" si="52"/>
        <v>-7.8399999999999997E-3</v>
      </c>
      <c r="DY59" s="470">
        <f t="shared" si="53"/>
        <v>35.605335186299342</v>
      </c>
      <c r="DZ59" s="470"/>
      <c r="EA59" s="101">
        <f t="shared" si="54"/>
        <v>35.6587767163834</v>
      </c>
      <c r="EB59" s="125">
        <f t="shared" si="55"/>
        <v>71.264111902682743</v>
      </c>
      <c r="EC59" s="125">
        <f t="shared" si="56"/>
        <v>-5.3441530084057831E-2</v>
      </c>
      <c r="ED59" s="80"/>
      <c r="EF59" s="81"/>
      <c r="EH59" s="123">
        <f t="shared" si="8"/>
        <v>-5.5728000000000007E-2</v>
      </c>
      <c r="EI59" s="470">
        <f t="shared" si="13"/>
        <v>52420.349418199286</v>
      </c>
      <c r="EJ59" s="470"/>
      <c r="EK59" s="470"/>
      <c r="EL59" s="128">
        <f t="shared" si="14"/>
        <v>1.9654525250725752</v>
      </c>
      <c r="ER59" s="123">
        <f t="shared" si="49"/>
        <v>-5.8800000000000094E-3</v>
      </c>
      <c r="ES59" s="470">
        <f t="shared" si="15"/>
        <v>2864.1043125611309</v>
      </c>
      <c r="ET59" s="470"/>
      <c r="EU59" s="470"/>
      <c r="EV59" s="128">
        <f t="shared" si="50"/>
        <v>8.4084916678805879</v>
      </c>
      <c r="EX59" s="80"/>
      <c r="EZ59" s="81"/>
      <c r="FB59" s="124">
        <v>3.8</v>
      </c>
      <c r="FC59" s="38">
        <f t="shared" si="26"/>
        <v>216.74126799272565</v>
      </c>
      <c r="FD59" s="125">
        <f t="shared" si="27"/>
        <v>1.6148286075900729</v>
      </c>
      <c r="FE59" s="80"/>
      <c r="FF59" s="81"/>
      <c r="FG59" s="124">
        <v>3.8</v>
      </c>
      <c r="FH59" s="129">
        <f t="shared" si="28"/>
        <v>0</v>
      </c>
      <c r="FI59" s="422">
        <f t="shared" si="29"/>
        <v>1.7976931348623099E+308</v>
      </c>
      <c r="FJ59" s="80"/>
      <c r="FM59" s="51"/>
      <c r="FN59" s="41">
        <v>5.2</v>
      </c>
      <c r="FO59" s="42">
        <v>-3890</v>
      </c>
      <c r="FP59" s="50"/>
      <c r="FQ59" s="51"/>
      <c r="FR59" s="41">
        <v>5.2</v>
      </c>
      <c r="FS59" s="42">
        <v>10606</v>
      </c>
      <c r="FT59" s="50"/>
      <c r="FU59" s="51"/>
      <c r="FV59" s="41">
        <v>5.2</v>
      </c>
      <c r="FW59" s="42">
        <v>-795</v>
      </c>
      <c r="FX59" s="50"/>
      <c r="FY59" s="51"/>
      <c r="FZ59" s="41">
        <v>5.2</v>
      </c>
      <c r="GA59" s="42">
        <v>2413</v>
      </c>
      <c r="GB59" s="88"/>
    </row>
    <row r="60" spans="1:184">
      <c r="BC60" s="109">
        <v>-7.2999999999999995E-2</v>
      </c>
      <c r="BD60" s="110">
        <f t="shared" si="0"/>
        <v>-5.0223999999999998E-2</v>
      </c>
      <c r="BE60" s="111"/>
      <c r="BF60" s="109">
        <v>1.9999999999999901E-3</v>
      </c>
      <c r="BG60" s="110">
        <f t="shared" si="1"/>
        <v>1.9599999999999904E-3</v>
      </c>
      <c r="BI60" s="81"/>
      <c r="BK60" s="124">
        <v>4.5999999999999996</v>
      </c>
      <c r="BL60" s="312">
        <f t="shared" si="44"/>
        <v>110.82683803946661</v>
      </c>
      <c r="BP60" s="124">
        <v>4.5999999999999996</v>
      </c>
      <c r="BQ60" s="312">
        <f t="shared" si="45"/>
        <v>151.40052877322918</v>
      </c>
      <c r="BR60" s="119"/>
      <c r="BT60" s="80"/>
      <c r="BV60" s="81"/>
      <c r="BX60" s="123">
        <f t="shared" si="4"/>
        <v>-5.5040000000000006E-2</v>
      </c>
      <c r="BY60" s="123">
        <f t="shared" si="11"/>
        <v>5.5040000000000006E-2</v>
      </c>
      <c r="BZ60" s="496">
        <f t="shared" si="46"/>
        <v>225.78723592020953</v>
      </c>
      <c r="CA60" s="496"/>
      <c r="CB60" s="496"/>
      <c r="CE60" s="123">
        <f t="shared" si="47"/>
        <v>-4.8999999999999998E-3</v>
      </c>
      <c r="CF60" s="123">
        <f t="shared" si="12"/>
        <v>4.8999999999999998E-3</v>
      </c>
      <c r="CG60" s="514">
        <f t="shared" si="48"/>
        <v>44.506668982874174</v>
      </c>
      <c r="CH60" s="514"/>
      <c r="CI60" s="514"/>
      <c r="CJ60" s="425"/>
      <c r="CK60" s="80"/>
      <c r="CM60" s="81"/>
      <c r="CO60" s="123">
        <f t="shared" si="30"/>
        <v>-6.3296000000000005E-2</v>
      </c>
      <c r="CP60" s="470">
        <f t="shared" si="31"/>
        <v>1.6703999999999997E-2</v>
      </c>
      <c r="CQ60" s="470"/>
      <c r="CR60" s="129">
        <f t="shared" si="32"/>
        <v>4.5037074431999968E-5</v>
      </c>
      <c r="CS60" s="462">
        <f t="shared" si="51"/>
        <v>7.1808491519999995E-6</v>
      </c>
      <c r="CT60" s="462"/>
      <c r="CU60" s="130">
        <f t="shared" si="34"/>
        <v>5.2217923583999967E-5</v>
      </c>
      <c r="CV60" s="413">
        <f t="shared" si="35"/>
        <v>-6.9003351401439055</v>
      </c>
      <c r="CX60" s="413"/>
      <c r="DA60" s="123">
        <f t="shared" si="36"/>
        <v>-1.8619999999999998E-2</v>
      </c>
      <c r="DB60" s="123">
        <f t="shared" si="39"/>
        <v>-1.5619999999999995E-2</v>
      </c>
      <c r="DC60" s="467">
        <f t="shared" si="40"/>
        <v>3.6456000000000005E-4</v>
      </c>
      <c r="DD60" s="467"/>
      <c r="DF60" s="424">
        <f t="shared" si="41"/>
        <v>0</v>
      </c>
      <c r="DG60" s="424">
        <f t="shared" si="37"/>
        <v>1.2325773600000002E-5</v>
      </c>
      <c r="DH60" s="129">
        <f t="shared" si="42"/>
        <v>0</v>
      </c>
      <c r="DI60" s="129">
        <f t="shared" si="38"/>
        <v>1.2325773600000002E-5</v>
      </c>
      <c r="DJ60" s="313">
        <f t="shared" si="43"/>
        <v>-1.7135957691786217</v>
      </c>
      <c r="DL60" s="81"/>
      <c r="DN60" s="123">
        <f t="shared" si="16"/>
        <v>-5.6416000000000008E-2</v>
      </c>
      <c r="DO60" s="470">
        <f t="shared" si="17"/>
        <v>115.7159584091074</v>
      </c>
      <c r="DP60" s="470"/>
      <c r="DQ60" s="470">
        <f t="shared" si="18"/>
        <v>115.94140907063635</v>
      </c>
      <c r="DR60" s="470"/>
      <c r="DS60" s="125">
        <f t="shared" si="19"/>
        <v>231.65736747974375</v>
      </c>
      <c r="DT60" s="125">
        <f t="shared" si="20"/>
        <v>-0.22545066152895288</v>
      </c>
      <c r="DX60" s="123">
        <f t="shared" si="52"/>
        <v>-6.8600000000000093E-3</v>
      </c>
      <c r="DY60" s="470">
        <f t="shared" si="53"/>
        <v>31.154668288011969</v>
      </c>
      <c r="DZ60" s="470"/>
      <c r="EA60" s="101">
        <f t="shared" si="54"/>
        <v>31.216483882327779</v>
      </c>
      <c r="EB60" s="125">
        <f t="shared" si="55"/>
        <v>62.371152170339748</v>
      </c>
      <c r="EC60" s="125">
        <f t="shared" si="56"/>
        <v>-6.1815594315810074E-2</v>
      </c>
      <c r="ED60" s="80"/>
      <c r="EF60" s="81"/>
      <c r="EH60" s="123">
        <f t="shared" si="8"/>
        <v>-5.5040000000000006E-2</v>
      </c>
      <c r="EI60" s="470">
        <f t="shared" si="13"/>
        <v>51139.205207852545</v>
      </c>
      <c r="EJ60" s="470"/>
      <c r="EK60" s="470"/>
      <c r="EL60" s="128">
        <f t="shared" si="14"/>
        <v>1.9899195865489494</v>
      </c>
      <c r="ER60" s="123">
        <f t="shared" si="49"/>
        <v>-4.8999999999999998E-3</v>
      </c>
      <c r="ES60" s="470">
        <f t="shared" si="15"/>
        <v>1992.6377395906643</v>
      </c>
      <c r="ET60" s="470"/>
      <c r="EU60" s="470"/>
      <c r="EV60" s="128">
        <f t="shared" si="50"/>
        <v>10.080877517001666</v>
      </c>
      <c r="EX60" s="80"/>
      <c r="EZ60" s="81"/>
      <c r="FB60" s="124">
        <v>3.9</v>
      </c>
      <c r="FC60" s="38">
        <f t="shared" si="26"/>
        <v>213.28032958166418</v>
      </c>
      <c r="FD60" s="125">
        <f t="shared" si="27"/>
        <v>1.64103272292622</v>
      </c>
      <c r="FE60" s="80"/>
      <c r="FF60" s="81"/>
      <c r="FG60" s="124">
        <v>3.9</v>
      </c>
      <c r="FH60" s="129">
        <f t="shared" si="28"/>
        <v>0</v>
      </c>
      <c r="FI60" s="422">
        <f t="shared" si="29"/>
        <v>1.7976931348623099E+308</v>
      </c>
      <c r="FJ60" s="80"/>
      <c r="FM60" s="51"/>
      <c r="FN60" s="41">
        <v>5.3</v>
      </c>
      <c r="FO60" s="42">
        <v>-3810</v>
      </c>
      <c r="FP60" s="50"/>
      <c r="FQ60" s="51"/>
      <c r="FR60" s="41">
        <v>5.3</v>
      </c>
      <c r="FS60" s="42">
        <v>10221</v>
      </c>
      <c r="FT60" s="50"/>
      <c r="FU60" s="51"/>
      <c r="FV60" s="41">
        <v>5.3</v>
      </c>
      <c r="FW60" s="42">
        <v>-780</v>
      </c>
      <c r="FX60" s="50"/>
      <c r="FY60" s="51"/>
      <c r="FZ60" s="41">
        <v>5.3</v>
      </c>
      <c r="GA60" s="42">
        <v>2334.25</v>
      </c>
      <c r="GB60" s="88"/>
    </row>
    <row r="61" spans="1:184">
      <c r="BC61" s="109">
        <v>-7.1999999999999995E-2</v>
      </c>
      <c r="BD61" s="110">
        <f t="shared" si="0"/>
        <v>-4.9536000000000004E-2</v>
      </c>
      <c r="BE61" s="111"/>
      <c r="BF61" s="109">
        <v>3.0000000000000001E-3</v>
      </c>
      <c r="BG61" s="110">
        <f t="shared" si="1"/>
        <v>2.9399999999999999E-3</v>
      </c>
      <c r="BI61" s="81"/>
      <c r="BK61" s="124">
        <v>4.7</v>
      </c>
      <c r="BL61" s="312">
        <f t="shared" si="44"/>
        <v>107.15915072128493</v>
      </c>
      <c r="BP61" s="124">
        <v>4.7</v>
      </c>
      <c r="BQ61" s="312">
        <f t="shared" si="45"/>
        <v>146.84605623299913</v>
      </c>
      <c r="BR61" s="119"/>
      <c r="BT61" s="80"/>
      <c r="BV61" s="81"/>
      <c r="BX61" s="123">
        <f t="shared" si="4"/>
        <v>-5.4352000000000004E-2</v>
      </c>
      <c r="BY61" s="123">
        <f t="shared" si="11"/>
        <v>5.4352000000000004E-2</v>
      </c>
      <c r="BZ61" s="496">
        <f t="shared" si="46"/>
        <v>222.96489547120692</v>
      </c>
      <c r="CA61" s="496"/>
      <c r="CB61" s="496"/>
      <c r="CE61" s="123">
        <f t="shared" si="47"/>
        <v>-3.9199999999999999E-3</v>
      </c>
      <c r="CF61" s="123">
        <f t="shared" si="12"/>
        <v>3.9199999999999999E-3</v>
      </c>
      <c r="CG61" s="514">
        <f t="shared" si="48"/>
        <v>35.605335186299342</v>
      </c>
      <c r="CH61" s="514"/>
      <c r="CI61" s="514"/>
      <c r="CJ61" s="425"/>
      <c r="CK61" s="80"/>
      <c r="CM61" s="81"/>
      <c r="CO61" s="123">
        <f t="shared" si="30"/>
        <v>-6.2607999999999997E-2</v>
      </c>
      <c r="CP61" s="470">
        <f t="shared" si="31"/>
        <v>1.7392000000000005E-2</v>
      </c>
      <c r="CQ61" s="470"/>
      <c r="CR61" s="129">
        <f t="shared" si="32"/>
        <v>4.5037074431999968E-5</v>
      </c>
      <c r="CS61" s="462">
        <f t="shared" si="51"/>
        <v>7.4407150080000025E-6</v>
      </c>
      <c r="CT61" s="462"/>
      <c r="CU61" s="130">
        <f t="shared" si="34"/>
        <v>5.2477789439999969E-5</v>
      </c>
      <c r="CV61" s="413">
        <f t="shared" si="35"/>
        <v>-6.934675101881294</v>
      </c>
      <c r="CX61" s="413"/>
      <c r="DA61" s="123">
        <f t="shared" ref="DA61:DA92" si="57">BG40</f>
        <v>-1.7639999999999999E-2</v>
      </c>
      <c r="DB61" s="123">
        <f t="shared" si="39"/>
        <v>-1.4639999999999997E-2</v>
      </c>
      <c r="DC61" s="467">
        <f t="shared" si="40"/>
        <v>3.7631999999999997E-4</v>
      </c>
      <c r="DD61" s="467"/>
      <c r="DF61" s="424">
        <f t="shared" si="41"/>
        <v>0</v>
      </c>
      <c r="DG61" s="424">
        <f t="shared" si="37"/>
        <v>1.25389824E-5</v>
      </c>
      <c r="DH61" s="129">
        <f t="shared" si="42"/>
        <v>0</v>
      </c>
      <c r="DI61" s="129">
        <f t="shared" ref="DI61:DI92" si="58">DH61+DG61</f>
        <v>1.25389824E-5</v>
      </c>
      <c r="DJ61" s="313">
        <f t="shared" si="43"/>
        <v>-1.7432372107212157</v>
      </c>
      <c r="DL61" s="81"/>
      <c r="DN61" s="123">
        <f t="shared" si="16"/>
        <v>-5.5728000000000007E-2</v>
      </c>
      <c r="DO61" s="470">
        <f t="shared" si="17"/>
        <v>114.3047881846061</v>
      </c>
      <c r="DP61" s="470"/>
      <c r="DQ61" s="470">
        <f t="shared" si="18"/>
        <v>114.53495073014703</v>
      </c>
      <c r="DR61" s="470"/>
      <c r="DS61" s="125">
        <f t="shared" si="19"/>
        <v>228.83973891475313</v>
      </c>
      <c r="DT61" s="125">
        <f t="shared" si="20"/>
        <v>-0.23016254554093507</v>
      </c>
      <c r="DX61" s="123">
        <f t="shared" si="52"/>
        <v>-5.8800000000000094E-3</v>
      </c>
      <c r="DY61" s="470">
        <f t="shared" si="53"/>
        <v>26.704001389724549</v>
      </c>
      <c r="DZ61" s="470"/>
      <c r="EA61" s="101">
        <f t="shared" si="54"/>
        <v>26.776859551602389</v>
      </c>
      <c r="EB61" s="125">
        <f t="shared" si="55"/>
        <v>53.480860941326938</v>
      </c>
      <c r="EC61" s="125">
        <f t="shared" si="56"/>
        <v>-7.2858161877839223E-2</v>
      </c>
      <c r="ED61" s="80"/>
      <c r="EF61" s="81"/>
      <c r="EH61" s="123">
        <f t="shared" si="8"/>
        <v>-5.4352000000000004E-2</v>
      </c>
      <c r="EI61" s="470">
        <f t="shared" si="13"/>
        <v>49873.981207260054</v>
      </c>
      <c r="EJ61" s="470"/>
      <c r="EK61" s="470"/>
      <c r="EL61" s="128">
        <f t="shared" si="14"/>
        <v>2.0150020630285916</v>
      </c>
      <c r="ER61" s="123">
        <f t="shared" si="49"/>
        <v>-3.9199999999999999E-3</v>
      </c>
      <c r="ES61" s="470">
        <f t="shared" si="15"/>
        <v>1279.6199810014118</v>
      </c>
      <c r="ET61" s="470"/>
      <c r="EU61" s="470"/>
      <c r="EV61" s="128">
        <f t="shared" si="50"/>
        <v>12.579749912045882</v>
      </c>
      <c r="EX61" s="80"/>
      <c r="EZ61" s="81"/>
      <c r="FB61" s="124">
        <v>4</v>
      </c>
      <c r="FC61" s="38">
        <f t="shared" si="26"/>
        <v>209.81939117060267</v>
      </c>
      <c r="FD61" s="125">
        <f t="shared" si="27"/>
        <v>1.6681013039229413</v>
      </c>
      <c r="FE61" s="80"/>
      <c r="FF61" s="81"/>
      <c r="FG61" s="124">
        <v>4</v>
      </c>
      <c r="FH61" s="129">
        <f t="shared" si="28"/>
        <v>0</v>
      </c>
      <c r="FI61" s="422">
        <f t="shared" si="29"/>
        <v>1.7976931348623099E+308</v>
      </c>
      <c r="FJ61" s="80"/>
      <c r="FM61" s="51"/>
      <c r="FN61" s="41">
        <v>5.4</v>
      </c>
      <c r="FO61" s="42">
        <v>-3730</v>
      </c>
      <c r="FP61" s="50"/>
      <c r="FQ61" s="51"/>
      <c r="FR61" s="41">
        <v>5.4</v>
      </c>
      <c r="FS61" s="42">
        <v>9844</v>
      </c>
      <c r="FT61" s="50"/>
      <c r="FU61" s="51"/>
      <c r="FV61" s="41">
        <v>5.4</v>
      </c>
      <c r="FW61" s="42">
        <v>-765</v>
      </c>
      <c r="FX61" s="50"/>
      <c r="FY61" s="51"/>
      <c r="FZ61" s="41">
        <v>5.4</v>
      </c>
      <c r="GA61" s="42">
        <v>2257</v>
      </c>
      <c r="GB61" s="88"/>
    </row>
    <row r="62" spans="1:184">
      <c r="BC62" s="109">
        <v>-7.0999999999999994E-2</v>
      </c>
      <c r="BD62" s="110">
        <f t="shared" si="0"/>
        <v>-4.8848000000000003E-2</v>
      </c>
      <c r="BE62" s="111"/>
      <c r="BF62" s="109">
        <v>4.0000000000000001E-3</v>
      </c>
      <c r="BG62" s="110">
        <f t="shared" si="1"/>
        <v>3.9199999999999999E-3</v>
      </c>
      <c r="BI62" s="81"/>
      <c r="BK62" s="124">
        <v>4.8</v>
      </c>
      <c r="BL62" s="312">
        <f t="shared" si="44"/>
        <v>103.55922667918975</v>
      </c>
      <c r="BP62" s="124">
        <v>4.8</v>
      </c>
      <c r="BQ62" s="312">
        <f t="shared" si="45"/>
        <v>142.3694379242261</v>
      </c>
      <c r="BR62" s="119"/>
      <c r="BT62" s="80"/>
      <c r="BV62" s="81"/>
      <c r="BX62" s="123">
        <f t="shared" si="4"/>
        <v>-5.3664000000000003E-2</v>
      </c>
      <c r="BY62" s="123">
        <f t="shared" si="11"/>
        <v>5.3664000000000003E-2</v>
      </c>
      <c r="BZ62" s="496">
        <f t="shared" si="46"/>
        <v>220.14255502220431</v>
      </c>
      <c r="CA62" s="496"/>
      <c r="CB62" s="496"/>
      <c r="CE62" s="123">
        <f t="shared" si="47"/>
        <v>-2.9399999999999999E-3</v>
      </c>
      <c r="CF62" s="123">
        <f t="shared" si="12"/>
        <v>2.9399999999999999E-3</v>
      </c>
      <c r="CG62" s="514">
        <f t="shared" si="48"/>
        <v>26.704001389724507</v>
      </c>
      <c r="CH62" s="514"/>
      <c r="CI62" s="514"/>
      <c r="CJ62" s="425"/>
      <c r="CK62" s="80"/>
      <c r="CM62" s="81"/>
      <c r="CO62" s="123">
        <f t="shared" si="30"/>
        <v>-6.1920000000000003E-2</v>
      </c>
      <c r="CP62" s="470">
        <f t="shared" si="31"/>
        <v>1.8079999999999999E-2</v>
      </c>
      <c r="CQ62" s="470"/>
      <c r="CR62" s="129">
        <f t="shared" si="32"/>
        <v>4.5037074431999968E-5</v>
      </c>
      <c r="CS62" s="462">
        <f t="shared" si="51"/>
        <v>7.6977407999999998E-6</v>
      </c>
      <c r="CT62" s="462"/>
      <c r="CU62" s="130">
        <f t="shared" si="34"/>
        <v>5.2734815231999969E-5</v>
      </c>
      <c r="CV62" s="413">
        <f t="shared" si="35"/>
        <v>-6.9686397634904029</v>
      </c>
      <c r="CX62" s="413"/>
      <c r="DA62" s="123">
        <f t="shared" si="57"/>
        <v>-1.6660000000000001E-2</v>
      </c>
      <c r="DB62" s="123">
        <f t="shared" si="39"/>
        <v>-1.3659999999999999E-2</v>
      </c>
      <c r="DC62" s="467">
        <f t="shared" si="40"/>
        <v>3.8808000000000001E-4</v>
      </c>
      <c r="DD62" s="467"/>
      <c r="DF62" s="424">
        <f t="shared" si="41"/>
        <v>0</v>
      </c>
      <c r="DG62" s="424">
        <f t="shared" si="37"/>
        <v>1.27406664E-5</v>
      </c>
      <c r="DH62" s="129">
        <f t="shared" si="42"/>
        <v>0</v>
      </c>
      <c r="DI62" s="129">
        <f t="shared" si="58"/>
        <v>1.27406664E-5</v>
      </c>
      <c r="DJ62" s="313">
        <f t="shared" si="43"/>
        <v>-1.7712764121804263</v>
      </c>
      <c r="DL62" s="81"/>
      <c r="DN62" s="123">
        <f t="shared" si="16"/>
        <v>-5.5040000000000006E-2</v>
      </c>
      <c r="DO62" s="470">
        <f t="shared" si="17"/>
        <v>112.89361796010476</v>
      </c>
      <c r="DP62" s="470"/>
      <c r="DQ62" s="470">
        <f t="shared" si="18"/>
        <v>113.12859383864959</v>
      </c>
      <c r="DR62" s="470"/>
      <c r="DS62" s="125">
        <f t="shared" si="19"/>
        <v>226.02221179875437</v>
      </c>
      <c r="DT62" s="125">
        <f t="shared" si="20"/>
        <v>-0.23497587854483015</v>
      </c>
      <c r="DX62" s="123">
        <f t="shared" si="52"/>
        <v>-4.8999999999999998E-3</v>
      </c>
      <c r="DY62" s="470">
        <f t="shared" si="53"/>
        <v>22.253334491437087</v>
      </c>
      <c r="DZ62" s="470"/>
      <c r="EA62" s="101">
        <f t="shared" si="54"/>
        <v>22.341492367363472</v>
      </c>
      <c r="EB62" s="125">
        <f t="shared" si="55"/>
        <v>44.594826858800559</v>
      </c>
      <c r="EC62" s="125">
        <f t="shared" si="56"/>
        <v>-8.8157875926384577E-2</v>
      </c>
      <c r="ED62" s="80"/>
      <c r="EF62" s="81"/>
      <c r="EH62" s="123">
        <f t="shared" si="8"/>
        <v>-5.3664000000000003E-2</v>
      </c>
      <c r="EI62" s="470">
        <f t="shared" si="13"/>
        <v>48624.677214865187</v>
      </c>
      <c r="EJ62" s="470"/>
      <c r="EK62" s="470"/>
      <c r="EL62" s="128">
        <f t="shared" si="14"/>
        <v>2.0407234175534823</v>
      </c>
      <c r="ER62" s="123">
        <f t="shared" si="49"/>
        <v>-2.9399999999999999E-3</v>
      </c>
      <c r="ES62" s="470">
        <f t="shared" si="15"/>
        <v>713.16176441305288</v>
      </c>
      <c r="ET62" s="470"/>
      <c r="EU62" s="470"/>
      <c r="EV62" s="128">
        <f t="shared" si="50"/>
        <v>16.850721015897971</v>
      </c>
      <c r="EX62" s="80"/>
      <c r="EZ62" s="81"/>
      <c r="FB62" s="124">
        <v>4.0999999999999996</v>
      </c>
      <c r="FC62" s="38">
        <f t="shared" si="26"/>
        <v>206.35845275954122</v>
      </c>
      <c r="FD62" s="125">
        <f t="shared" si="27"/>
        <v>1.6960778457078121</v>
      </c>
      <c r="FE62" s="80"/>
      <c r="FF62" s="81"/>
      <c r="FG62" s="124">
        <v>4.0999999999999996</v>
      </c>
      <c r="FH62" s="129">
        <f t="shared" si="28"/>
        <v>0</v>
      </c>
      <c r="FI62" s="422">
        <f t="shared" si="29"/>
        <v>1.7976931348623099E+308</v>
      </c>
      <c r="FJ62" s="80"/>
      <c r="FM62" s="51"/>
      <c r="FN62" s="41">
        <v>5.5</v>
      </c>
      <c r="FO62" s="42">
        <v>-3650</v>
      </c>
      <c r="FP62" s="50"/>
      <c r="FQ62" s="51"/>
      <c r="FR62" s="41">
        <v>5.5</v>
      </c>
      <c r="FS62" s="42">
        <v>9475</v>
      </c>
      <c r="FT62" s="50"/>
      <c r="FU62" s="51"/>
      <c r="FV62" s="41">
        <v>5.5</v>
      </c>
      <c r="FW62" s="42">
        <v>-750</v>
      </c>
      <c r="FX62" s="50"/>
      <c r="FY62" s="51"/>
      <c r="FZ62" s="41">
        <v>5.5</v>
      </c>
      <c r="GA62" s="42">
        <v>2181.25</v>
      </c>
      <c r="GB62" s="88"/>
    </row>
    <row r="63" spans="1:184">
      <c r="BC63" s="109">
        <v>-7.0000000000000007E-2</v>
      </c>
      <c r="BD63" s="110">
        <f t="shared" si="0"/>
        <v>-4.8160000000000008E-2</v>
      </c>
      <c r="BE63" s="111"/>
      <c r="BF63" s="109">
        <v>5.0000000000000001E-3</v>
      </c>
      <c r="BG63" s="110">
        <f t="shared" si="1"/>
        <v>4.8999999999999998E-3</v>
      </c>
      <c r="BI63" s="81"/>
      <c r="BK63" s="124">
        <v>4.9000000000000004</v>
      </c>
      <c r="BL63" s="312">
        <f t="shared" si="44"/>
        <v>100.02706591318106</v>
      </c>
      <c r="BP63" s="124">
        <v>4.9000000000000004</v>
      </c>
      <c r="BQ63" s="312">
        <f t="shared" si="45"/>
        <v>137.97067384690996</v>
      </c>
      <c r="BR63" s="119"/>
      <c r="BT63" s="80"/>
      <c r="BV63" s="81"/>
      <c r="BX63" s="123">
        <f t="shared" si="4"/>
        <v>-5.2976000000000002E-2</v>
      </c>
      <c r="BY63" s="123">
        <f t="shared" si="11"/>
        <v>5.2976000000000002E-2</v>
      </c>
      <c r="BZ63" s="496">
        <f t="shared" si="46"/>
        <v>217.3202145732017</v>
      </c>
      <c r="CA63" s="496"/>
      <c r="CB63" s="496"/>
      <c r="CE63" s="123">
        <f t="shared" si="47"/>
        <v>-1.9599999999999999E-3</v>
      </c>
      <c r="CF63" s="123">
        <f t="shared" si="12"/>
        <v>1.9599999999999999E-3</v>
      </c>
      <c r="CG63" s="514">
        <f t="shared" si="48"/>
        <v>17.802667593149671</v>
      </c>
      <c r="CH63" s="514"/>
      <c r="CI63" s="514"/>
      <c r="CJ63" s="425"/>
      <c r="CK63" s="80"/>
      <c r="CM63" s="81"/>
      <c r="CO63" s="123">
        <f t="shared" si="30"/>
        <v>-6.1232000000000002E-2</v>
      </c>
      <c r="CP63" s="470">
        <f t="shared" si="31"/>
        <v>1.8768E-2</v>
      </c>
      <c r="CQ63" s="470"/>
      <c r="CR63" s="129">
        <f t="shared" si="32"/>
        <v>4.5037074431999968E-5</v>
      </c>
      <c r="CS63" s="462">
        <f t="shared" si="51"/>
        <v>7.9519265280000006E-6</v>
      </c>
      <c r="CT63" s="462"/>
      <c r="CU63" s="130">
        <f t="shared" si="34"/>
        <v>5.2989000959999967E-5</v>
      </c>
      <c r="CV63" s="413">
        <f t="shared" si="35"/>
        <v>-7.0022291249712358</v>
      </c>
      <c r="CX63" s="413"/>
      <c r="DA63" s="123">
        <f t="shared" si="57"/>
        <v>-1.5679999999999999E-2</v>
      </c>
      <c r="DB63" s="123">
        <f t="shared" si="39"/>
        <v>-1.2679999999999997E-2</v>
      </c>
      <c r="DC63" s="467">
        <f t="shared" si="40"/>
        <v>3.9984000000000005E-4</v>
      </c>
      <c r="DD63" s="467"/>
      <c r="DF63" s="424">
        <f t="shared" si="41"/>
        <v>0</v>
      </c>
      <c r="DG63" s="424">
        <f t="shared" si="37"/>
        <v>1.2930825600000001E-5</v>
      </c>
      <c r="DH63" s="129">
        <f t="shared" si="42"/>
        <v>0</v>
      </c>
      <c r="DI63" s="129">
        <f t="shared" si="58"/>
        <v>1.2930825600000001E-5</v>
      </c>
      <c r="DJ63" s="313">
        <f t="shared" si="43"/>
        <v>-1.797713373556254</v>
      </c>
      <c r="DL63" s="81"/>
      <c r="DN63" s="123">
        <f t="shared" si="16"/>
        <v>-5.4352000000000004E-2</v>
      </c>
      <c r="DO63" s="470">
        <f t="shared" si="17"/>
        <v>111.48244773560346</v>
      </c>
      <c r="DP63" s="470"/>
      <c r="DQ63" s="470">
        <f t="shared" si="18"/>
        <v>111.72234192279014</v>
      </c>
      <c r="DR63" s="470"/>
      <c r="DS63" s="125">
        <f t="shared" si="19"/>
        <v>223.20478965839359</v>
      </c>
      <c r="DT63" s="125">
        <f t="shared" si="20"/>
        <v>-0.23989418718667821</v>
      </c>
      <c r="DX63" s="123">
        <f t="shared" si="52"/>
        <v>-3.9199999999999999E-3</v>
      </c>
      <c r="DY63" s="470">
        <f t="shared" si="53"/>
        <v>17.802667593149671</v>
      </c>
      <c r="DZ63" s="470"/>
      <c r="EA63" s="101">
        <f t="shared" si="54"/>
        <v>17.913542433675055</v>
      </c>
      <c r="EB63" s="125">
        <f t="shared" si="55"/>
        <v>35.716210026824726</v>
      </c>
      <c r="EC63" s="125">
        <f t="shared" si="56"/>
        <v>-0.11087484052538343</v>
      </c>
      <c r="ED63" s="80"/>
      <c r="EF63" s="81"/>
      <c r="EH63" s="123">
        <f t="shared" si="8"/>
        <v>-5.2976000000000002E-2</v>
      </c>
      <c r="EI63" s="470">
        <f t="shared" si="13"/>
        <v>47391.293031646659</v>
      </c>
      <c r="EJ63" s="470"/>
      <c r="EK63" s="470"/>
      <c r="EL63" s="128">
        <f t="shared" si="14"/>
        <v>2.0671083184284069</v>
      </c>
      <c r="ER63" s="123">
        <f t="shared" si="49"/>
        <v>-1.9599999999999999E-3</v>
      </c>
      <c r="ES63" s="470">
        <f t="shared" si="15"/>
        <v>316.99643963057429</v>
      </c>
      <c r="ET63" s="470"/>
      <c r="EU63" s="470"/>
      <c r="EV63" s="128">
        <f t="shared" si="50"/>
        <v>25.274659969507326</v>
      </c>
      <c r="EX63" s="80"/>
      <c r="EZ63" s="81"/>
      <c r="FB63" s="124">
        <v>4.2</v>
      </c>
      <c r="FC63" s="38">
        <f t="shared" si="26"/>
        <v>202.89751434847969</v>
      </c>
      <c r="FD63" s="125">
        <f t="shared" si="27"/>
        <v>1.7250088110930204</v>
      </c>
      <c r="FE63" s="80"/>
      <c r="FF63" s="81"/>
      <c r="FG63" s="124">
        <v>4.2</v>
      </c>
      <c r="FH63" s="129">
        <f t="shared" si="28"/>
        <v>0</v>
      </c>
      <c r="FI63" s="422">
        <f t="shared" si="29"/>
        <v>1.7976931348623099E+308</v>
      </c>
      <c r="FJ63" s="80"/>
      <c r="FM63" s="51"/>
      <c r="FN63" s="41">
        <v>5.6</v>
      </c>
      <c r="FO63" s="42">
        <v>-3570</v>
      </c>
      <c r="FP63" s="50"/>
      <c r="FQ63" s="51"/>
      <c r="FR63" s="41">
        <v>5.6</v>
      </c>
      <c r="FS63" s="42">
        <v>9114</v>
      </c>
      <c r="FT63" s="50"/>
      <c r="FU63" s="51"/>
      <c r="FV63" s="41">
        <v>5.6</v>
      </c>
      <c r="FW63" s="42">
        <v>-735</v>
      </c>
      <c r="FX63" s="50"/>
      <c r="FY63" s="51"/>
      <c r="FZ63" s="41">
        <v>5.6</v>
      </c>
      <c r="GA63" s="42">
        <v>2107</v>
      </c>
      <c r="GB63" s="88"/>
    </row>
    <row r="64" spans="1:184">
      <c r="BC64" s="109">
        <v>-6.9000000000000006E-2</v>
      </c>
      <c r="BD64" s="110">
        <f t="shared" si="0"/>
        <v>-4.7472000000000007E-2</v>
      </c>
      <c r="BE64" s="111"/>
      <c r="BF64" s="109">
        <v>6.0000000000000001E-3</v>
      </c>
      <c r="BG64" s="110">
        <f t="shared" si="1"/>
        <v>5.8799999999999998E-3</v>
      </c>
      <c r="BI64" s="81"/>
      <c r="BK64" s="124">
        <v>5</v>
      </c>
      <c r="BL64" s="312">
        <f t="shared" si="44"/>
        <v>96.562668423258884</v>
      </c>
      <c r="BP64" s="124">
        <v>5</v>
      </c>
      <c r="BQ64" s="312">
        <f t="shared" si="45"/>
        <v>133.64976400105076</v>
      </c>
      <c r="BR64" s="119"/>
      <c r="BT64" s="80"/>
      <c r="BV64" s="81"/>
      <c r="BX64" s="123">
        <f t="shared" si="4"/>
        <v>-5.2288000000000001E-2</v>
      </c>
      <c r="BY64" s="123">
        <f t="shared" si="11"/>
        <v>5.2288000000000001E-2</v>
      </c>
      <c r="BZ64" s="496">
        <f t="shared" si="46"/>
        <v>214.49787412419903</v>
      </c>
      <c r="CA64" s="496"/>
      <c r="CB64" s="496"/>
      <c r="CE64" s="123">
        <f t="shared" si="47"/>
        <v>-9.7999999999999997E-4</v>
      </c>
      <c r="CF64" s="123">
        <f t="shared" si="12"/>
        <v>9.7999999999999997E-4</v>
      </c>
      <c r="CG64" s="514">
        <f t="shared" si="48"/>
        <v>8.9013337965748356</v>
      </c>
      <c r="CH64" s="514"/>
      <c r="CI64" s="514"/>
      <c r="CJ64" s="425"/>
      <c r="CK64" s="80"/>
      <c r="CM64" s="81"/>
      <c r="CO64" s="123">
        <f t="shared" si="30"/>
        <v>-6.0544000000000001E-2</v>
      </c>
      <c r="CP64" s="470">
        <f t="shared" si="31"/>
        <v>1.9456000000000001E-2</v>
      </c>
      <c r="CQ64" s="470"/>
      <c r="CR64" s="129">
        <f t="shared" si="32"/>
        <v>4.5037074431999968E-5</v>
      </c>
      <c r="CS64" s="462">
        <f t="shared" si="51"/>
        <v>8.2032721920000006E-6</v>
      </c>
      <c r="CT64" s="462"/>
      <c r="CU64" s="130">
        <f t="shared" si="34"/>
        <v>5.3240346623999968E-5</v>
      </c>
      <c r="CV64" s="413">
        <f t="shared" si="35"/>
        <v>-7.035443186323791</v>
      </c>
      <c r="CX64" s="413"/>
      <c r="DA64" s="123">
        <f t="shared" si="57"/>
        <v>-1.47E-2</v>
      </c>
      <c r="DB64" s="123">
        <f t="shared" si="39"/>
        <v>-1.1699999999999997E-2</v>
      </c>
      <c r="DC64" s="467">
        <f t="shared" si="40"/>
        <v>4.1160000000000008E-4</v>
      </c>
      <c r="DD64" s="467"/>
      <c r="DF64" s="424">
        <f t="shared" si="41"/>
        <v>0</v>
      </c>
      <c r="DG64" s="424">
        <f t="shared" si="37"/>
        <v>1.3109460000000004E-5</v>
      </c>
      <c r="DH64" s="129">
        <f t="shared" si="42"/>
        <v>0</v>
      </c>
      <c r="DI64" s="129">
        <f t="shared" si="58"/>
        <v>1.3109460000000004E-5</v>
      </c>
      <c r="DJ64" s="313">
        <f t="shared" si="43"/>
        <v>-1.8225480948486981</v>
      </c>
      <c r="DL64" s="81"/>
      <c r="DN64" s="123">
        <f t="shared" si="16"/>
        <v>-5.3664000000000003E-2</v>
      </c>
      <c r="DO64" s="470">
        <f t="shared" si="17"/>
        <v>110.07127751110215</v>
      </c>
      <c r="DP64" s="470"/>
      <c r="DQ64" s="470">
        <f t="shared" si="18"/>
        <v>110.31619869257511</v>
      </c>
      <c r="DR64" s="470"/>
      <c r="DS64" s="125">
        <f t="shared" si="19"/>
        <v>220.38747620367727</v>
      </c>
      <c r="DT64" s="125">
        <f t="shared" si="20"/>
        <v>-0.24492118147296082</v>
      </c>
      <c r="DX64" s="123">
        <f t="shared" si="52"/>
        <v>-2.9399999999999999E-3</v>
      </c>
      <c r="DY64" s="470">
        <f t="shared" si="53"/>
        <v>13.352000694862253</v>
      </c>
      <c r="DZ64" s="470"/>
      <c r="EA64" s="101">
        <f t="shared" si="54"/>
        <v>13.352725587652518</v>
      </c>
      <c r="EB64" s="125">
        <f t="shared" si="55"/>
        <v>26.70472628251477</v>
      </c>
      <c r="EC64" s="125">
        <f t="shared" si="56"/>
        <v>-7.2489279026477504E-4</v>
      </c>
      <c r="ED64" s="80"/>
      <c r="EF64" s="81"/>
      <c r="EH64" s="123">
        <f t="shared" si="8"/>
        <v>-5.2288000000000001E-2</v>
      </c>
      <c r="EI64" s="470">
        <f t="shared" si="13"/>
        <v>46173.828461118399</v>
      </c>
      <c r="EJ64" s="470"/>
      <c r="EK64" s="470"/>
      <c r="EL64" s="128">
        <f t="shared" si="14"/>
        <v>2.0941827174286884</v>
      </c>
      <c r="ER64" s="123">
        <f t="shared" si="49"/>
        <v>-9.7999999999999997E-4</v>
      </c>
      <c r="ES64" s="470">
        <f t="shared" si="15"/>
        <v>79.297290970206319</v>
      </c>
      <c r="ET64" s="470"/>
      <c r="EU64" s="470"/>
      <c r="EV64" s="128">
        <f t="shared" si="50"/>
        <v>50.533960713088909</v>
      </c>
      <c r="EX64" s="80"/>
      <c r="EZ64" s="81"/>
      <c r="FB64" s="124">
        <v>4.3</v>
      </c>
      <c r="FC64" s="38">
        <f t="shared" si="26"/>
        <v>199.43657593741824</v>
      </c>
      <c r="FD64" s="125">
        <f t="shared" si="27"/>
        <v>1.7549438880751116</v>
      </c>
      <c r="FE64" s="80"/>
      <c r="FF64" s="81"/>
      <c r="FG64" s="124">
        <v>4.3</v>
      </c>
      <c r="FH64" s="129">
        <f t="shared" si="28"/>
        <v>0</v>
      </c>
      <c r="FI64" s="422">
        <f t="shared" si="29"/>
        <v>1.7976931348623099E+308</v>
      </c>
      <c r="FJ64" s="80"/>
      <c r="FM64" s="51"/>
      <c r="FN64" s="41">
        <v>5.7</v>
      </c>
      <c r="FO64" s="42">
        <v>-3490</v>
      </c>
      <c r="FP64" s="50"/>
      <c r="FQ64" s="51"/>
      <c r="FR64" s="41">
        <v>5.7</v>
      </c>
      <c r="FS64" s="42">
        <v>8761</v>
      </c>
      <c r="FT64" s="50"/>
      <c r="FU64" s="51"/>
      <c r="FV64" s="41">
        <v>5.7</v>
      </c>
      <c r="FW64" s="42">
        <v>-720</v>
      </c>
      <c r="FX64" s="50"/>
      <c r="FY64" s="51"/>
      <c r="FZ64" s="41">
        <v>5.7</v>
      </c>
      <c r="GA64" s="42">
        <v>2034.25</v>
      </c>
      <c r="GB64" s="88"/>
    </row>
    <row r="65" spans="1:184">
      <c r="BC65" s="109">
        <v>-6.7999999999999894E-2</v>
      </c>
      <c r="BD65" s="110">
        <f t="shared" si="0"/>
        <v>-4.678399999999993E-2</v>
      </c>
      <c r="BE65" s="111"/>
      <c r="BF65" s="109">
        <v>7.0000000000000999E-3</v>
      </c>
      <c r="BG65" s="110">
        <f t="shared" si="1"/>
        <v>6.8600000000000978E-3</v>
      </c>
      <c r="BI65" s="81"/>
      <c r="BK65" s="124">
        <v>5.0999999999999996</v>
      </c>
      <c r="BL65" s="312">
        <f t="shared" si="44"/>
        <v>93.166034209423202</v>
      </c>
      <c r="BP65" s="124">
        <v>5.0999999999999996</v>
      </c>
      <c r="BQ65" s="312">
        <f t="shared" si="45"/>
        <v>129.40670838664852</v>
      </c>
      <c r="BR65" s="119"/>
      <c r="BT65" s="80"/>
      <c r="BV65" s="81"/>
      <c r="BX65" s="123">
        <f t="shared" si="4"/>
        <v>-5.16E-2</v>
      </c>
      <c r="BY65" s="123">
        <f t="shared" si="11"/>
        <v>5.16E-2</v>
      </c>
      <c r="BZ65" s="496">
        <f t="shared" si="46"/>
        <v>211.67553367519642</v>
      </c>
      <c r="CA65" s="496"/>
      <c r="CB65" s="496"/>
      <c r="CE65" s="123">
        <f t="shared" si="47"/>
        <v>0</v>
      </c>
      <c r="CF65" s="123">
        <f t="shared" si="12"/>
        <v>0</v>
      </c>
      <c r="CG65" s="514">
        <f t="shared" si="48"/>
        <v>0</v>
      </c>
      <c r="CH65" s="514"/>
      <c r="CI65" s="514"/>
      <c r="CJ65" s="425"/>
      <c r="CK65" s="80"/>
      <c r="CM65" s="81"/>
      <c r="CO65" s="123">
        <f t="shared" si="30"/>
        <v>-5.9855999999999999E-2</v>
      </c>
      <c r="CP65" s="470">
        <f t="shared" si="31"/>
        <v>2.0144000000000002E-2</v>
      </c>
      <c r="CQ65" s="470"/>
      <c r="CR65" s="129">
        <f t="shared" si="32"/>
        <v>4.5037074431999968E-5</v>
      </c>
      <c r="CS65" s="462">
        <f t="shared" si="51"/>
        <v>8.4517777920000017E-6</v>
      </c>
      <c r="CT65" s="462"/>
      <c r="CU65" s="130">
        <f t="shared" si="34"/>
        <v>5.3488852223999968E-5</v>
      </c>
      <c r="CV65" s="413">
        <f t="shared" si="35"/>
        <v>-7.0682819475480683</v>
      </c>
      <c r="CX65" s="413"/>
      <c r="DA65" s="123">
        <f t="shared" si="57"/>
        <v>-1.372E-2</v>
      </c>
      <c r="DB65" s="123">
        <f t="shared" si="39"/>
        <v>-1.0719999999999997E-2</v>
      </c>
      <c r="DC65" s="467">
        <f t="shared" si="40"/>
        <v>4.2336000000000007E-4</v>
      </c>
      <c r="DD65" s="467"/>
      <c r="DF65" s="424">
        <f t="shared" si="41"/>
        <v>0</v>
      </c>
      <c r="DG65" s="424">
        <f t="shared" si="37"/>
        <v>1.3276569600000002E-5</v>
      </c>
      <c r="DH65" s="129">
        <f t="shared" si="42"/>
        <v>0</v>
      </c>
      <c r="DI65" s="129">
        <f t="shared" si="58"/>
        <v>1.3276569600000002E-5</v>
      </c>
      <c r="DJ65" s="313">
        <f t="shared" si="43"/>
        <v>-1.8457805760577579</v>
      </c>
      <c r="DL65" s="81"/>
      <c r="DN65" s="123">
        <f t="shared" si="16"/>
        <v>-5.2976000000000002E-2</v>
      </c>
      <c r="DO65" s="470">
        <f t="shared" si="17"/>
        <v>108.66010728660085</v>
      </c>
      <c r="DP65" s="470"/>
      <c r="DQ65" s="470">
        <f t="shared" si="18"/>
        <v>108.91016805317284</v>
      </c>
      <c r="DR65" s="470"/>
      <c r="DS65" s="125">
        <f t="shared" si="19"/>
        <v>217.57027533977367</v>
      </c>
      <c r="DT65" s="125">
        <f t="shared" si="20"/>
        <v>-0.25006076657199117</v>
      </c>
      <c r="DX65" s="123">
        <f t="shared" si="52"/>
        <v>-1.9599999999999999E-3</v>
      </c>
      <c r="DY65" s="470">
        <f t="shared" si="53"/>
        <v>8.9013337965748356</v>
      </c>
      <c r="DZ65" s="470"/>
      <c r="EA65" s="101">
        <f t="shared" si="54"/>
        <v>8.9024846021120965</v>
      </c>
      <c r="EB65" s="125">
        <f t="shared" si="55"/>
        <v>17.803818398686932</v>
      </c>
      <c r="EC65" s="125">
        <f t="shared" si="56"/>
        <v>-1.1508055372608794E-3</v>
      </c>
      <c r="ED65" s="80"/>
      <c r="EF65" s="81"/>
      <c r="EH65" s="123">
        <f t="shared" si="8"/>
        <v>-5.16E-2</v>
      </c>
      <c r="EI65" s="470">
        <f t="shared" si="13"/>
        <v>44972.283309329774</v>
      </c>
      <c r="EJ65" s="470"/>
      <c r="EK65" s="470"/>
      <c r="EL65" s="128">
        <f t="shared" si="14"/>
        <v>2.1219739341621189</v>
      </c>
      <c r="ER65" s="123">
        <f t="shared" si="49"/>
        <v>0</v>
      </c>
      <c r="ES65" s="470">
        <f t="shared" si="15"/>
        <v>6.4249118270165634E-2</v>
      </c>
      <c r="ET65" s="470"/>
      <c r="EU65" s="470"/>
      <c r="EV65" s="128">
        <f t="shared" si="50"/>
        <v>1775.329328931238</v>
      </c>
      <c r="EX65" s="80"/>
      <c r="EZ65" s="81"/>
      <c r="FB65" s="124">
        <v>4.4000000000000004</v>
      </c>
      <c r="FC65" s="38">
        <f t="shared" si="26"/>
        <v>195.97563752635676</v>
      </c>
      <c r="FD65" s="125">
        <f t="shared" si="27"/>
        <v>1.7859362746194842</v>
      </c>
      <c r="FE65" s="80"/>
      <c r="FF65" s="81"/>
      <c r="FG65" s="124">
        <v>4.4000000000000004</v>
      </c>
      <c r="FH65" s="129">
        <f t="shared" si="28"/>
        <v>0</v>
      </c>
      <c r="FI65" s="422">
        <f t="shared" si="29"/>
        <v>1.7976931348623099E+308</v>
      </c>
      <c r="FJ65" s="80"/>
      <c r="FM65" s="51"/>
      <c r="FN65" s="41">
        <v>5.8</v>
      </c>
      <c r="FO65" s="42">
        <v>-3410</v>
      </c>
      <c r="FP65" s="50"/>
      <c r="FQ65" s="51"/>
      <c r="FR65" s="41">
        <v>5.8</v>
      </c>
      <c r="FS65" s="42">
        <v>8416</v>
      </c>
      <c r="FT65" s="50"/>
      <c r="FU65" s="51"/>
      <c r="FV65" s="41">
        <v>5.8</v>
      </c>
      <c r="FW65" s="42">
        <v>-705</v>
      </c>
      <c r="FX65" s="50"/>
      <c r="FY65" s="51"/>
      <c r="FZ65" s="41">
        <v>5.8</v>
      </c>
      <c r="GA65" s="42">
        <v>1963</v>
      </c>
      <c r="GB65" s="88"/>
    </row>
    <row r="66" spans="1:184">
      <c r="A66" s="13"/>
      <c r="B66" s="13"/>
      <c r="C66" s="13"/>
      <c r="D66" s="13"/>
      <c r="E66" s="13"/>
      <c r="BC66" s="109">
        <v>-6.6999999999999907E-2</v>
      </c>
      <c r="BD66" s="110">
        <f t="shared" si="0"/>
        <v>-4.6095999999999943E-2</v>
      </c>
      <c r="BE66" s="111"/>
      <c r="BF66" s="109">
        <v>8.0000000000001008E-3</v>
      </c>
      <c r="BG66" s="110">
        <f t="shared" si="1"/>
        <v>7.8400000000000986E-3</v>
      </c>
      <c r="BI66" s="81"/>
      <c r="BK66" s="124">
        <v>5.2</v>
      </c>
      <c r="BL66" s="312">
        <f t="shared" si="44"/>
        <v>89.837163271674001</v>
      </c>
      <c r="BP66" s="124">
        <v>5.2</v>
      </c>
      <c r="BQ66" s="312">
        <f t="shared" si="45"/>
        <v>125.24150700370309</v>
      </c>
      <c r="BR66" s="119"/>
      <c r="BT66" s="80"/>
      <c r="BV66" s="81"/>
      <c r="BX66" s="123">
        <f t="shared" si="4"/>
        <v>-5.0911999999999999E-2</v>
      </c>
      <c r="BY66" s="123">
        <f t="shared" si="11"/>
        <v>5.0911999999999999E-2</v>
      </c>
      <c r="BZ66" s="496">
        <f t="shared" si="46"/>
        <v>208.85319322619381</v>
      </c>
      <c r="CA66" s="496"/>
      <c r="CB66" s="496"/>
      <c r="CD66" s="102" t="s">
        <v>445</v>
      </c>
      <c r="CE66" s="123">
        <f t="shared" si="47"/>
        <v>9.7999999999999411E-4</v>
      </c>
      <c r="CF66" s="123">
        <f t="shared" si="12"/>
        <v>9.7999999999999411E-4</v>
      </c>
      <c r="CG66" s="514">
        <f t="shared" ref="CG66:CG97" si="59">-(($CF$11*CF66)/$CF$12) / 1000000</f>
        <v>-8.9013337965747823</v>
      </c>
      <c r="CH66" s="514"/>
      <c r="CI66" s="514"/>
      <c r="CJ66" s="425"/>
      <c r="CK66" s="80"/>
      <c r="CM66" s="81"/>
      <c r="CO66" s="123">
        <f t="shared" si="30"/>
        <v>-5.9167999999999998E-2</v>
      </c>
      <c r="CP66" s="470">
        <f t="shared" si="31"/>
        <v>2.0832000000000003E-2</v>
      </c>
      <c r="CQ66" s="470"/>
      <c r="CR66" s="129">
        <f t="shared" si="32"/>
        <v>4.5037074431999968E-5</v>
      </c>
      <c r="CS66" s="462">
        <f t="shared" si="51"/>
        <v>8.6974433280000021E-6</v>
      </c>
      <c r="CT66" s="462"/>
      <c r="CU66" s="130">
        <f t="shared" si="34"/>
        <v>5.3734517759999972E-5</v>
      </c>
      <c r="CV66" s="413">
        <f t="shared" si="35"/>
        <v>-7.1007454086440678</v>
      </c>
      <c r="CX66" s="413"/>
      <c r="DA66" s="123">
        <f t="shared" si="57"/>
        <v>-1.274E-2</v>
      </c>
      <c r="DB66" s="123">
        <f t="shared" si="39"/>
        <v>-9.7399999999999969E-3</v>
      </c>
      <c r="DC66" s="467">
        <f t="shared" si="40"/>
        <v>4.3511999999999999E-4</v>
      </c>
      <c r="DD66" s="467"/>
      <c r="DF66" s="424">
        <f t="shared" si="41"/>
        <v>0</v>
      </c>
      <c r="DG66" s="424">
        <f t="shared" si="37"/>
        <v>1.3432154400000001E-5</v>
      </c>
      <c r="DH66" s="129">
        <f t="shared" si="42"/>
        <v>0</v>
      </c>
      <c r="DI66" s="129">
        <f t="shared" si="58"/>
        <v>1.3432154400000001E-5</v>
      </c>
      <c r="DJ66" s="313">
        <f t="shared" si="43"/>
        <v>-1.8674108171834345</v>
      </c>
      <c r="DL66" s="81"/>
      <c r="DN66" s="123">
        <f t="shared" si="16"/>
        <v>-5.2288000000000001E-2</v>
      </c>
      <c r="DO66" s="470">
        <f t="shared" si="17"/>
        <v>107.24893706209951</v>
      </c>
      <c r="DP66" s="470"/>
      <c r="DQ66" s="470">
        <f t="shared" si="18"/>
        <v>107.50425411763669</v>
      </c>
      <c r="DR66" s="470"/>
      <c r="DS66" s="125">
        <f t="shared" si="19"/>
        <v>214.75319117973621</v>
      </c>
      <c r="DT66" s="125">
        <f t="shared" si="20"/>
        <v>-0.25531705553717643</v>
      </c>
      <c r="DX66" s="123">
        <f t="shared" si="52"/>
        <v>-9.7999999999999997E-4</v>
      </c>
      <c r="DY66" s="470">
        <f t="shared" si="53"/>
        <v>4.4506668982874178</v>
      </c>
      <c r="DZ66" s="470"/>
      <c r="EA66" s="101">
        <f t="shared" si="54"/>
        <v>4.4530459661784683</v>
      </c>
      <c r="EB66" s="125">
        <f t="shared" si="55"/>
        <v>8.9037128644658861</v>
      </c>
      <c r="EC66" s="125">
        <f t="shared" si="56"/>
        <v>-2.3790678910504681E-3</v>
      </c>
      <c r="ED66" s="80"/>
      <c r="EF66" s="81"/>
      <c r="EH66" s="123">
        <f t="shared" si="8"/>
        <v>-5.0911999999999999E-2</v>
      </c>
      <c r="EI66" s="470">
        <f t="shared" si="13"/>
        <v>43786.657384865357</v>
      </c>
      <c r="EJ66" s="470"/>
      <c r="EK66" s="470"/>
      <c r="EL66" s="128">
        <f t="shared" si="14"/>
        <v>2.1505107471560891</v>
      </c>
      <c r="ER66" s="123">
        <f t="shared" si="49"/>
        <v>9.7999999999999411E-4</v>
      </c>
      <c r="ES66" s="470">
        <f t="shared" si="15"/>
        <v>79.297290970205339</v>
      </c>
      <c r="ET66" s="470"/>
      <c r="EU66" s="470"/>
      <c r="EV66" s="128">
        <f t="shared" si="50"/>
        <v>50.533960713089222</v>
      </c>
      <c r="EX66" s="80"/>
      <c r="EZ66" s="81"/>
      <c r="FB66" s="124">
        <v>4.5</v>
      </c>
      <c r="FC66" s="38">
        <f t="shared" si="26"/>
        <v>192.51469911529526</v>
      </c>
      <c r="FD66" s="125">
        <f t="shared" si="27"/>
        <v>1.8180429941632055</v>
      </c>
      <c r="FE66" s="80"/>
      <c r="FF66" s="81"/>
      <c r="FG66" s="124">
        <v>4.5</v>
      </c>
      <c r="FH66" s="129">
        <f t="shared" si="28"/>
        <v>0</v>
      </c>
      <c r="FI66" s="422">
        <f t="shared" si="29"/>
        <v>1.7976931348623099E+308</v>
      </c>
      <c r="FJ66" s="80"/>
      <c r="FM66" s="51"/>
      <c r="FN66" s="41">
        <v>5.9</v>
      </c>
      <c r="FO66" s="42">
        <v>-3330</v>
      </c>
      <c r="FP66" s="50"/>
      <c r="FQ66" s="51"/>
      <c r="FR66" s="41">
        <v>5.9</v>
      </c>
      <c r="FS66" s="42">
        <v>8079</v>
      </c>
      <c r="FT66" s="50"/>
      <c r="FU66" s="51"/>
      <c r="FV66" s="41">
        <v>5.9</v>
      </c>
      <c r="FW66" s="42">
        <v>-690</v>
      </c>
      <c r="FX66" s="50"/>
      <c r="FY66" s="51"/>
      <c r="FZ66" s="41">
        <v>5.9</v>
      </c>
      <c r="GA66" s="42">
        <v>1893.25</v>
      </c>
      <c r="GB66" s="88"/>
    </row>
    <row r="67" spans="1:184">
      <c r="A67" s="13"/>
      <c r="B67" s="13"/>
      <c r="C67" s="13"/>
      <c r="D67" s="13"/>
      <c r="E67" s="13"/>
      <c r="F67" s="13"/>
      <c r="G67" s="13"/>
      <c r="H67" s="13"/>
      <c r="BC67" s="109">
        <v>-6.5999999999999906E-2</v>
      </c>
      <c r="BD67" s="110">
        <f t="shared" si="0"/>
        <v>-4.5407999999999941E-2</v>
      </c>
      <c r="BE67" s="111"/>
      <c r="BF67" s="109">
        <v>9.0000000000000999E-3</v>
      </c>
      <c r="BG67" s="110">
        <f t="shared" si="1"/>
        <v>8.8200000000000986E-3</v>
      </c>
      <c r="BI67" s="81"/>
      <c r="BK67" s="124">
        <v>5.3</v>
      </c>
      <c r="BL67" s="312">
        <f t="shared" si="44"/>
        <v>86.576055610011323</v>
      </c>
      <c r="BP67" s="124">
        <v>5.3</v>
      </c>
      <c r="BQ67" s="312">
        <f t="shared" si="45"/>
        <v>121.15415985221465</v>
      </c>
      <c r="BR67" s="119"/>
      <c r="BT67" s="80"/>
      <c r="BV67" s="81"/>
      <c r="BX67" s="123">
        <f t="shared" si="4"/>
        <v>-5.0223999999999998E-2</v>
      </c>
      <c r="BY67" s="123">
        <f t="shared" si="11"/>
        <v>5.0223999999999998E-2</v>
      </c>
      <c r="BZ67" s="496">
        <f t="shared" si="46"/>
        <v>206.0308527771912</v>
      </c>
      <c r="CA67" s="496"/>
      <c r="CB67" s="496"/>
      <c r="CE67" s="123">
        <f t="shared" si="47"/>
        <v>1.9599999999999904E-3</v>
      </c>
      <c r="CF67" s="123">
        <f t="shared" si="12"/>
        <v>1.9599999999999904E-3</v>
      </c>
      <c r="CG67" s="514">
        <f t="shared" si="59"/>
        <v>-17.802667593149582</v>
      </c>
      <c r="CH67" s="514"/>
      <c r="CI67" s="514"/>
      <c r="CJ67" s="425"/>
      <c r="CK67" s="80"/>
      <c r="CM67" s="81"/>
      <c r="CO67" s="123">
        <f t="shared" si="30"/>
        <v>-5.8480000000000011E-2</v>
      </c>
      <c r="CP67" s="470">
        <f t="shared" si="31"/>
        <v>2.1519999999999991E-2</v>
      </c>
      <c r="CQ67" s="470"/>
      <c r="CR67" s="129">
        <f t="shared" si="32"/>
        <v>4.5037074431999968E-5</v>
      </c>
      <c r="CS67" s="462">
        <f t="shared" si="51"/>
        <v>8.9402687999999967E-6</v>
      </c>
      <c r="CT67" s="462"/>
      <c r="CU67" s="130">
        <f t="shared" si="34"/>
        <v>5.3977343231999966E-5</v>
      </c>
      <c r="CV67" s="413">
        <f t="shared" si="35"/>
        <v>-7.1328335696117904</v>
      </c>
      <c r="CX67" s="413"/>
      <c r="DA67" s="123">
        <f t="shared" si="57"/>
        <v>-1.176E-2</v>
      </c>
      <c r="DB67" s="123">
        <f t="shared" si="39"/>
        <v>-8.759999999999997E-3</v>
      </c>
      <c r="DC67" s="467">
        <f t="shared" si="40"/>
        <v>4.4688000000000003E-4</v>
      </c>
      <c r="DD67" s="467"/>
      <c r="DF67" s="424">
        <f t="shared" si="41"/>
        <v>0</v>
      </c>
      <c r="DG67" s="424">
        <f t="shared" si="37"/>
        <v>1.3576214400000002E-5</v>
      </c>
      <c r="DH67" s="129">
        <f t="shared" si="42"/>
        <v>0</v>
      </c>
      <c r="DI67" s="129">
        <f t="shared" si="58"/>
        <v>1.3576214400000002E-5</v>
      </c>
      <c r="DJ67" s="313">
        <f t="shared" si="43"/>
        <v>-1.8874388182257285</v>
      </c>
      <c r="DL67" s="81"/>
      <c r="DN67" s="123">
        <f t="shared" si="16"/>
        <v>-5.16E-2</v>
      </c>
      <c r="DO67" s="470">
        <f t="shared" si="17"/>
        <v>105.83776683759821</v>
      </c>
      <c r="DP67" s="470"/>
      <c r="DQ67" s="470">
        <f t="shared" si="18"/>
        <v>106.09846122063531</v>
      </c>
      <c r="DR67" s="470"/>
      <c r="DS67" s="125">
        <f t="shared" si="19"/>
        <v>211.93622805823352</v>
      </c>
      <c r="DT67" s="125">
        <f t="shared" si="20"/>
        <v>-0.26069438303710513</v>
      </c>
      <c r="DX67" s="123">
        <f t="shared" si="52"/>
        <v>0</v>
      </c>
      <c r="DY67" s="470">
        <f t="shared" si="53"/>
        <v>0</v>
      </c>
      <c r="DZ67" s="470"/>
      <c r="EA67" s="101">
        <f t="shared" si="54"/>
        <v>0.14634333861410254</v>
      </c>
      <c r="EB67" s="125">
        <f t="shared" si="55"/>
        <v>0.14634333861410254</v>
      </c>
      <c r="EC67" s="125">
        <f t="shared" si="56"/>
        <v>-0.14634333861410254</v>
      </c>
      <c r="ED67" s="80"/>
      <c r="EF67" s="81"/>
      <c r="EH67" s="123">
        <f t="shared" si="8"/>
        <v>-5.0223999999999998E-2</v>
      </c>
      <c r="EI67" s="470">
        <f t="shared" si="13"/>
        <v>42616.950498845028</v>
      </c>
      <c r="EJ67" s="470"/>
      <c r="EK67" s="470"/>
      <c r="EL67" s="128">
        <f t="shared" si="14"/>
        <v>2.1798234923020576</v>
      </c>
      <c r="ER67" s="123">
        <f t="shared" si="49"/>
        <v>1.9599999999999904E-3</v>
      </c>
      <c r="ES67" s="470">
        <f t="shared" si="15"/>
        <v>316.99643963057116</v>
      </c>
      <c r="ET67" s="470"/>
      <c r="EU67" s="470"/>
      <c r="EV67" s="128">
        <f t="shared" si="50"/>
        <v>25.27465996950745</v>
      </c>
      <c r="EX67" s="80"/>
      <c r="EZ67" s="81"/>
      <c r="FB67" s="124">
        <v>4.5999999999999996</v>
      </c>
      <c r="FC67" s="38">
        <f t="shared" si="26"/>
        <v>189.05376070423378</v>
      </c>
      <c r="FD67" s="125">
        <f t="shared" si="27"/>
        <v>1.8513252457726004</v>
      </c>
      <c r="FE67" s="80"/>
      <c r="FF67" s="81"/>
      <c r="FG67" s="124">
        <v>4.5999999999999996</v>
      </c>
      <c r="FH67" s="129">
        <f t="shared" si="28"/>
        <v>0</v>
      </c>
      <c r="FI67" s="422">
        <f t="shared" si="29"/>
        <v>1.7976931348623099E+308</v>
      </c>
      <c r="FJ67" s="80"/>
      <c r="FM67" s="51"/>
      <c r="FN67" s="41">
        <v>6</v>
      </c>
      <c r="FO67" s="42">
        <v>-3250</v>
      </c>
      <c r="FP67" s="50"/>
      <c r="FQ67" s="51"/>
      <c r="FR67" s="41">
        <v>6</v>
      </c>
      <c r="FS67" s="42">
        <v>7750</v>
      </c>
      <c r="FT67" s="50"/>
      <c r="FU67" s="51"/>
      <c r="FV67" s="41">
        <v>6</v>
      </c>
      <c r="FW67" s="42">
        <v>-675</v>
      </c>
      <c r="FX67" s="50"/>
      <c r="FY67" s="51"/>
      <c r="FZ67" s="41">
        <v>6</v>
      </c>
      <c r="GA67" s="42">
        <v>1825</v>
      </c>
      <c r="GB67" s="88"/>
    </row>
    <row r="68" spans="1:184">
      <c r="A68" s="13"/>
      <c r="B68" s="13"/>
      <c r="C68" s="13"/>
      <c r="D68" s="13"/>
      <c r="E68" s="13"/>
      <c r="F68" s="13"/>
      <c r="G68" s="13"/>
      <c r="H68" s="13"/>
      <c r="BC68" s="109">
        <v>-6.4999999999999905E-2</v>
      </c>
      <c r="BD68" s="110">
        <f t="shared" si="0"/>
        <v>-4.471999999999994E-2</v>
      </c>
      <c r="BE68" s="111"/>
      <c r="BF68" s="109">
        <v>1.0000000000000101E-2</v>
      </c>
      <c r="BG68" s="110">
        <f t="shared" si="1"/>
        <v>9.8000000000000986E-3</v>
      </c>
      <c r="BI68" s="81"/>
      <c r="BK68" s="124">
        <v>5.4</v>
      </c>
      <c r="BL68" s="312">
        <f t="shared" si="44"/>
        <v>83.382711224435127</v>
      </c>
      <c r="BP68" s="124">
        <v>5.4</v>
      </c>
      <c r="BQ68" s="312">
        <f t="shared" si="45"/>
        <v>117.14466693218311</v>
      </c>
      <c r="BR68" s="119"/>
      <c r="BT68" s="80"/>
      <c r="BV68" s="81"/>
      <c r="BX68" s="123">
        <f t="shared" si="4"/>
        <v>-4.9536000000000004E-2</v>
      </c>
      <c r="BY68" s="123">
        <f t="shared" si="11"/>
        <v>4.9536000000000004E-2</v>
      </c>
      <c r="BZ68" s="496">
        <f t="shared" si="46"/>
        <v>203.20851232818859</v>
      </c>
      <c r="CA68" s="496"/>
      <c r="CB68" s="496"/>
      <c r="CE68" s="123">
        <f t="shared" si="47"/>
        <v>2.9399999999999999E-3</v>
      </c>
      <c r="CF68" s="123">
        <f t="shared" si="12"/>
        <v>2.9399999999999999E-3</v>
      </c>
      <c r="CG68" s="514">
        <f t="shared" si="59"/>
        <v>-26.704001389724507</v>
      </c>
      <c r="CH68" s="514"/>
      <c r="CI68" s="514"/>
      <c r="CJ68" s="425"/>
      <c r="CK68" s="80"/>
      <c r="CM68" s="81"/>
      <c r="CO68" s="123">
        <f t="shared" si="30"/>
        <v>-5.779200000000001E-2</v>
      </c>
      <c r="CP68" s="470">
        <f t="shared" si="31"/>
        <v>2.2207999999999992E-2</v>
      </c>
      <c r="CQ68" s="470"/>
      <c r="CR68" s="129">
        <f t="shared" si="32"/>
        <v>4.5037074431999968E-5</v>
      </c>
      <c r="CS68" s="462">
        <f t="shared" si="51"/>
        <v>9.1802542079999991E-6</v>
      </c>
      <c r="CT68" s="462"/>
      <c r="CU68" s="130">
        <f t="shared" si="34"/>
        <v>5.4217328639999965E-5</v>
      </c>
      <c r="CV68" s="413">
        <f t="shared" si="35"/>
        <v>-7.1645464304512361</v>
      </c>
      <c r="CX68" s="413"/>
      <c r="DA68" s="123">
        <f t="shared" si="57"/>
        <v>-1.078E-2</v>
      </c>
      <c r="DB68" s="123">
        <f t="shared" si="39"/>
        <v>-7.779999999999997E-3</v>
      </c>
      <c r="DC68" s="467">
        <f t="shared" si="40"/>
        <v>4.5864000000000007E-4</v>
      </c>
      <c r="DD68" s="467"/>
      <c r="DF68" s="424">
        <f t="shared" si="41"/>
        <v>0</v>
      </c>
      <c r="DG68" s="424">
        <f t="shared" si="37"/>
        <v>1.3708749600000002E-5</v>
      </c>
      <c r="DH68" s="129">
        <f t="shared" si="42"/>
        <v>0</v>
      </c>
      <c r="DI68" s="129">
        <f t="shared" si="58"/>
        <v>1.3708749600000002E-5</v>
      </c>
      <c r="DJ68" s="313">
        <f t="shared" si="43"/>
        <v>-1.9058645791846383</v>
      </c>
      <c r="DL68" s="81"/>
      <c r="DN68" s="123">
        <f t="shared" si="16"/>
        <v>-5.0911999999999999E-2</v>
      </c>
      <c r="DO68" s="470">
        <f t="shared" si="17"/>
        <v>104.4265966130969</v>
      </c>
      <c r="DP68" s="470"/>
      <c r="DQ68" s="470">
        <f t="shared" si="18"/>
        <v>104.69279393328351</v>
      </c>
      <c r="DR68" s="470"/>
      <c r="DS68" s="125">
        <f t="shared" si="19"/>
        <v>209.11939054638043</v>
      </c>
      <c r="DT68" s="125">
        <f t="shared" si="20"/>
        <v>-0.26619732018660613</v>
      </c>
      <c r="DX68" s="123">
        <f t="shared" si="52"/>
        <v>9.7999999999999411E-4</v>
      </c>
      <c r="DY68" s="470">
        <f t="shared" si="53"/>
        <v>-4.4506668982873911</v>
      </c>
      <c r="DZ68" s="470"/>
      <c r="EA68" s="101">
        <f t="shared" si="54"/>
        <v>4.4530459661784407</v>
      </c>
      <c r="EB68" s="125">
        <f t="shared" si="55"/>
        <v>2.3790678910495799E-3</v>
      </c>
      <c r="EC68" s="125">
        <f t="shared" si="56"/>
        <v>-8.903712864465831</v>
      </c>
      <c r="ED68" s="80"/>
      <c r="EF68" s="81"/>
      <c r="EH68" s="123">
        <f t="shared" si="8"/>
        <v>-4.9536000000000004E-2</v>
      </c>
      <c r="EI68" s="470">
        <f t="shared" si="13"/>
        <v>41463.162464923997</v>
      </c>
      <c r="EJ68" s="470"/>
      <c r="EK68" s="470"/>
      <c r="EL68" s="128">
        <f t="shared" si="14"/>
        <v>2.2099441693581752</v>
      </c>
      <c r="ER68" s="123">
        <f t="shared" si="49"/>
        <v>2.9399999999999999E-3</v>
      </c>
      <c r="ES68" s="470">
        <f t="shared" si="15"/>
        <v>713.16176441305288</v>
      </c>
      <c r="ET68" s="470"/>
      <c r="EU68" s="470"/>
      <c r="EV68" s="128">
        <f t="shared" si="50"/>
        <v>16.850721015897971</v>
      </c>
      <c r="EX68" s="80"/>
      <c r="EZ68" s="81"/>
      <c r="FB68" s="124">
        <v>4.7</v>
      </c>
      <c r="FC68" s="38">
        <f t="shared" si="26"/>
        <v>185.59282229317228</v>
      </c>
      <c r="FD68" s="125">
        <f t="shared" si="27"/>
        <v>1.8858487934793158</v>
      </c>
      <c r="FE68" s="80"/>
      <c r="FF68" s="81"/>
      <c r="FG68" s="124">
        <v>4.7</v>
      </c>
      <c r="FH68" s="129">
        <f t="shared" si="28"/>
        <v>0</v>
      </c>
      <c r="FI68" s="422">
        <f t="shared" si="29"/>
        <v>1.7976931348623099E+308</v>
      </c>
      <c r="FJ68" s="80"/>
      <c r="FM68" s="51"/>
      <c r="FN68" s="41">
        <v>6.1</v>
      </c>
      <c r="FO68" s="42">
        <v>-3170</v>
      </c>
      <c r="FP68" s="50"/>
      <c r="FQ68" s="51"/>
      <c r="FR68" s="41">
        <v>6.1</v>
      </c>
      <c r="FS68" s="42">
        <v>7429</v>
      </c>
      <c r="FT68" s="50"/>
      <c r="FU68" s="51"/>
      <c r="FV68" s="41">
        <v>6.1</v>
      </c>
      <c r="FW68" s="42">
        <v>-660</v>
      </c>
      <c r="FX68" s="50"/>
      <c r="FY68" s="51"/>
      <c r="FZ68" s="41">
        <v>6.1</v>
      </c>
      <c r="GA68" s="42">
        <v>1758.25</v>
      </c>
      <c r="GB68" s="88"/>
    </row>
    <row r="69" spans="1:184">
      <c r="A69" s="13"/>
      <c r="B69" s="13"/>
      <c r="C69" s="13"/>
      <c r="D69" s="13"/>
      <c r="E69" s="13"/>
      <c r="F69" s="13"/>
      <c r="G69" s="13"/>
      <c r="H69" s="13"/>
      <c r="BC69" s="109">
        <v>-6.3999999999999904E-2</v>
      </c>
      <c r="BD69" s="110">
        <f t="shared" si="0"/>
        <v>-4.4031999999999939E-2</v>
      </c>
      <c r="BE69" s="111"/>
      <c r="BF69" s="109">
        <v>1.10000000000001E-2</v>
      </c>
      <c r="BG69" s="110">
        <f t="shared" si="1"/>
        <v>1.0780000000000099E-2</v>
      </c>
      <c r="BI69" s="81"/>
      <c r="BK69" s="124">
        <v>5.5</v>
      </c>
      <c r="BL69" s="312">
        <f t="shared" si="44"/>
        <v>80.257130114945426</v>
      </c>
      <c r="BP69" s="124">
        <v>5.5</v>
      </c>
      <c r="BQ69" s="312">
        <f t="shared" si="45"/>
        <v>113.21302824360853</v>
      </c>
      <c r="BR69" s="119"/>
      <c r="BT69" s="80"/>
      <c r="BV69" s="81"/>
      <c r="BX69" s="123">
        <f t="shared" si="4"/>
        <v>-4.8848000000000003E-2</v>
      </c>
      <c r="BY69" s="123">
        <f t="shared" si="11"/>
        <v>4.8848000000000003E-2</v>
      </c>
      <c r="BZ69" s="496">
        <f t="shared" si="46"/>
        <v>200.38617187918598</v>
      </c>
      <c r="CA69" s="496"/>
      <c r="CB69" s="496"/>
      <c r="CE69" s="123">
        <f t="shared" si="47"/>
        <v>3.9199999999999999E-3</v>
      </c>
      <c r="CF69" s="123">
        <f t="shared" si="12"/>
        <v>3.9199999999999999E-3</v>
      </c>
      <c r="CG69" s="514">
        <f t="shared" si="59"/>
        <v>-35.605335186299342</v>
      </c>
      <c r="CH69" s="514"/>
      <c r="CI69" s="514"/>
      <c r="CJ69" s="425"/>
      <c r="CK69" s="80"/>
      <c r="CM69" s="81"/>
      <c r="CO69" s="123">
        <f t="shared" si="30"/>
        <v>-5.7104000000000009E-2</v>
      </c>
      <c r="CP69" s="470">
        <f t="shared" si="31"/>
        <v>2.2895999999999993E-2</v>
      </c>
      <c r="CQ69" s="470"/>
      <c r="CR69" s="129">
        <f t="shared" si="32"/>
        <v>4.5037074431999968E-5</v>
      </c>
      <c r="CS69" s="462">
        <f t="shared" si="51"/>
        <v>9.4173995519999974E-6</v>
      </c>
      <c r="CT69" s="462"/>
      <c r="CU69" s="130">
        <f t="shared" si="34"/>
        <v>5.4454473983999962E-5</v>
      </c>
      <c r="CV69" s="413">
        <f t="shared" si="35"/>
        <v>-7.1958839911624031</v>
      </c>
      <c r="CX69" s="413"/>
      <c r="DA69" s="123">
        <f t="shared" si="57"/>
        <v>-9.7999999999999997E-3</v>
      </c>
      <c r="DB69" s="123">
        <f t="shared" si="39"/>
        <v>-6.799999999999997E-3</v>
      </c>
      <c r="DC69" s="467">
        <f t="shared" si="40"/>
        <v>4.704E-4</v>
      </c>
      <c r="DD69" s="467"/>
      <c r="DF69" s="424">
        <f t="shared" si="41"/>
        <v>0</v>
      </c>
      <c r="DG69" s="424">
        <f t="shared" si="37"/>
        <v>1.382976E-5</v>
      </c>
      <c r="DH69" s="129">
        <f t="shared" si="42"/>
        <v>0</v>
      </c>
      <c r="DI69" s="129">
        <f t="shared" si="58"/>
        <v>1.382976E-5</v>
      </c>
      <c r="DJ69" s="313">
        <f t="shared" si="43"/>
        <v>-1.9226881000601646</v>
      </c>
      <c r="DL69" s="81"/>
      <c r="DN69" s="123">
        <f t="shared" si="16"/>
        <v>-5.0223999999999998E-2</v>
      </c>
      <c r="DO69" s="470">
        <f t="shared" si="17"/>
        <v>103.0154263885956</v>
      </c>
      <c r="DP69" s="470"/>
      <c r="DQ69" s="470">
        <f t="shared" si="18"/>
        <v>103.2872570791784</v>
      </c>
      <c r="DR69" s="470"/>
      <c r="DS69" s="125">
        <f t="shared" si="19"/>
        <v>206.30268346777399</v>
      </c>
      <c r="DT69" s="125">
        <f t="shared" si="20"/>
        <v>-0.27183069058280296</v>
      </c>
      <c r="DX69" s="123">
        <f t="shared" si="52"/>
        <v>1.9599999999999904E-3</v>
      </c>
      <c r="DY69" s="470">
        <f t="shared" si="53"/>
        <v>-8.9013337965747912</v>
      </c>
      <c r="DZ69" s="470"/>
      <c r="EA69" s="101">
        <f t="shared" si="54"/>
        <v>8.9024846021120521</v>
      </c>
      <c r="EB69" s="125">
        <f t="shared" si="55"/>
        <v>1.1508055372608794E-3</v>
      </c>
      <c r="EC69" s="125">
        <f t="shared" si="56"/>
        <v>-17.803818398686843</v>
      </c>
      <c r="ED69" s="80"/>
      <c r="EF69" s="81"/>
      <c r="EH69" s="123">
        <f t="shared" si="8"/>
        <v>-4.8848000000000003E-2</v>
      </c>
      <c r="EI69" s="470">
        <f t="shared" si="13"/>
        <v>40325.293099292787</v>
      </c>
      <c r="EJ69" s="470"/>
      <c r="EK69" s="470"/>
      <c r="EL69" s="128">
        <f t="shared" si="14"/>
        <v>2.2409065572879747</v>
      </c>
      <c r="ER69" s="123">
        <f t="shared" si="49"/>
        <v>3.9199999999999999E-3</v>
      </c>
      <c r="ES69" s="470">
        <f t="shared" si="15"/>
        <v>1279.6199810014118</v>
      </c>
      <c r="ET69" s="470"/>
      <c r="EU69" s="470"/>
      <c r="EV69" s="128">
        <f t="shared" si="50"/>
        <v>12.579749912045882</v>
      </c>
      <c r="EX69" s="80"/>
      <c r="EZ69" s="81"/>
      <c r="FB69" s="124">
        <v>4.8</v>
      </c>
      <c r="FC69" s="38">
        <f t="shared" si="26"/>
        <v>182.1318838821108</v>
      </c>
      <c r="FD69" s="125">
        <f t="shared" si="27"/>
        <v>1.9216844000062385</v>
      </c>
      <c r="FE69" s="80"/>
      <c r="FF69" s="81"/>
      <c r="FG69" s="124">
        <v>4.8</v>
      </c>
      <c r="FH69" s="129">
        <f t="shared" si="28"/>
        <v>0</v>
      </c>
      <c r="FI69" s="422">
        <f t="shared" si="29"/>
        <v>1.7976931348623099E+308</v>
      </c>
      <c r="FJ69" s="80"/>
      <c r="FM69" s="51"/>
      <c r="FN69" s="41">
        <v>6.2</v>
      </c>
      <c r="FO69" s="42">
        <v>-3090</v>
      </c>
      <c r="FP69" s="50"/>
      <c r="FQ69" s="51"/>
      <c r="FR69" s="41">
        <v>6.2</v>
      </c>
      <c r="FS69" s="42">
        <v>7116</v>
      </c>
      <c r="FT69" s="50"/>
      <c r="FU69" s="51"/>
      <c r="FV69" s="41">
        <v>6.2</v>
      </c>
      <c r="FW69" s="42">
        <v>-645</v>
      </c>
      <c r="FX69" s="50"/>
      <c r="FY69" s="51"/>
      <c r="FZ69" s="41">
        <v>6.2</v>
      </c>
      <c r="GA69" s="42">
        <v>1693</v>
      </c>
      <c r="GB69" s="88"/>
    </row>
    <row r="70" spans="1:184">
      <c r="A70" s="13"/>
      <c r="B70" s="13"/>
      <c r="C70" s="13"/>
      <c r="D70" s="13"/>
      <c r="E70" s="13"/>
      <c r="F70" s="13"/>
      <c r="G70" s="13"/>
      <c r="H70" s="13"/>
      <c r="BC70" s="109">
        <v>-6.2999999999999903E-2</v>
      </c>
      <c r="BD70" s="110">
        <f t="shared" si="0"/>
        <v>-4.3343999999999938E-2</v>
      </c>
      <c r="BE70" s="111"/>
      <c r="BF70" s="109">
        <v>1.2000000000000101E-2</v>
      </c>
      <c r="BG70" s="110">
        <f t="shared" si="1"/>
        <v>1.1760000000000098E-2</v>
      </c>
      <c r="BI70" s="81"/>
      <c r="BK70" s="124">
        <v>5.6</v>
      </c>
      <c r="BL70" s="312">
        <f t="shared" si="44"/>
        <v>77.19931228154222</v>
      </c>
      <c r="BP70" s="124">
        <v>5.6</v>
      </c>
      <c r="BQ70" s="312">
        <f t="shared" si="45"/>
        <v>109.35924378649086</v>
      </c>
      <c r="BR70" s="119"/>
      <c r="BT70" s="80"/>
      <c r="BV70" s="81"/>
      <c r="BX70" s="123">
        <f t="shared" si="4"/>
        <v>-4.8160000000000008E-2</v>
      </c>
      <c r="BY70" s="123">
        <f t="shared" si="11"/>
        <v>4.8160000000000008E-2</v>
      </c>
      <c r="BZ70" s="496">
        <f t="shared" si="46"/>
        <v>197.56383143018334</v>
      </c>
      <c r="CA70" s="496"/>
      <c r="CB70" s="496"/>
      <c r="CE70" s="123">
        <f t="shared" si="47"/>
        <v>4.8999999999999998E-3</v>
      </c>
      <c r="CF70" s="123">
        <f t="shared" si="12"/>
        <v>4.8999999999999998E-3</v>
      </c>
      <c r="CG70" s="514">
        <f t="shared" si="59"/>
        <v>-44.506668982874174</v>
      </c>
      <c r="CH70" s="514"/>
      <c r="CI70" s="514"/>
      <c r="CJ70" s="425"/>
      <c r="CK70" s="80"/>
      <c r="CM70" s="81"/>
      <c r="CO70" s="123">
        <f t="shared" si="30"/>
        <v>-5.6416000000000008E-2</v>
      </c>
      <c r="CP70" s="470">
        <f t="shared" si="31"/>
        <v>2.3583999999999994E-2</v>
      </c>
      <c r="CQ70" s="470"/>
      <c r="CR70" s="129">
        <f t="shared" si="32"/>
        <v>4.5037074431999968E-5</v>
      </c>
      <c r="CS70" s="462">
        <f t="shared" si="51"/>
        <v>9.6517048319999983E-6</v>
      </c>
      <c r="CT70" s="462"/>
      <c r="CU70" s="130">
        <f t="shared" si="34"/>
        <v>5.4688779263999969E-5</v>
      </c>
      <c r="CV70" s="413">
        <f t="shared" si="35"/>
        <v>-7.2268462517452949</v>
      </c>
      <c r="CX70" s="413"/>
      <c r="DA70" s="123">
        <f t="shared" si="57"/>
        <v>-8.8199999999999997E-3</v>
      </c>
      <c r="DB70" s="123">
        <f t="shared" si="39"/>
        <v>-5.8199999999999971E-3</v>
      </c>
      <c r="DC70" s="467">
        <f t="shared" si="40"/>
        <v>4.8216000000000003E-4</v>
      </c>
      <c r="DD70" s="467"/>
      <c r="DF70" s="424">
        <f t="shared" si="41"/>
        <v>0</v>
      </c>
      <c r="DG70" s="424">
        <f t="shared" si="37"/>
        <v>1.39392456E-5</v>
      </c>
      <c r="DH70" s="129">
        <f t="shared" si="42"/>
        <v>0</v>
      </c>
      <c r="DI70" s="129">
        <f t="shared" si="58"/>
        <v>1.39392456E-5</v>
      </c>
      <c r="DJ70" s="313">
        <f t="shared" si="43"/>
        <v>-1.9379093808523071</v>
      </c>
      <c r="DL70" s="81"/>
      <c r="DN70" s="123">
        <f t="shared" si="16"/>
        <v>-4.9536000000000004E-2</v>
      </c>
      <c r="DO70" s="470">
        <f t="shared" si="17"/>
        <v>101.60425616409429</v>
      </c>
      <c r="DP70" s="470"/>
      <c r="DQ70" s="470">
        <f t="shared" si="18"/>
        <v>101.88185575175642</v>
      </c>
      <c r="DR70" s="470"/>
      <c r="DS70" s="125">
        <f t="shared" si="19"/>
        <v>203.4861119158507</v>
      </c>
      <c r="DT70" s="125">
        <f t="shared" si="20"/>
        <v>-0.27759958766212378</v>
      </c>
      <c r="DX70" s="123">
        <f t="shared" si="52"/>
        <v>2.9399999999999999E-3</v>
      </c>
      <c r="DY70" s="470">
        <f t="shared" si="53"/>
        <v>-13.352000694862253</v>
      </c>
      <c r="DZ70" s="470"/>
      <c r="EA70" s="101">
        <f t="shared" si="54"/>
        <v>13.352725587652518</v>
      </c>
      <c r="EB70" s="125">
        <f t="shared" si="55"/>
        <v>7.2489279026477504E-4</v>
      </c>
      <c r="EC70" s="125">
        <f t="shared" si="56"/>
        <v>-26.70472628251477</v>
      </c>
      <c r="ED70" s="80"/>
      <c r="EF70" s="81"/>
      <c r="EH70" s="123">
        <f t="shared" si="8"/>
        <v>-4.8160000000000008E-2</v>
      </c>
      <c r="EI70" s="470">
        <f t="shared" si="13"/>
        <v>39203.342220677172</v>
      </c>
      <c r="EJ70" s="470"/>
      <c r="EK70" s="470"/>
      <c r="EL70" s="128">
        <f t="shared" si="14"/>
        <v>2.2727463392998017</v>
      </c>
      <c r="ER70" s="123">
        <f t="shared" si="49"/>
        <v>4.8999999999999998E-3</v>
      </c>
      <c r="ES70" s="470">
        <f t="shared" si="15"/>
        <v>1992.6377395906643</v>
      </c>
      <c r="ET70" s="470"/>
      <c r="EU70" s="470"/>
      <c r="EV70" s="128">
        <f t="shared" si="50"/>
        <v>10.080877517001666</v>
      </c>
      <c r="EX70" s="80"/>
      <c r="EZ70" s="81"/>
      <c r="FB70" s="124">
        <v>4.9000000000000004</v>
      </c>
      <c r="FC70" s="38">
        <f t="shared" si="26"/>
        <v>178.67094547104932</v>
      </c>
      <c r="FD70" s="125">
        <f t="shared" si="27"/>
        <v>1.9589083109022432</v>
      </c>
      <c r="FE70" s="80"/>
      <c r="FF70" s="81"/>
      <c r="FG70" s="124">
        <v>4.9000000000000004</v>
      </c>
      <c r="FH70" s="129">
        <f t="shared" si="28"/>
        <v>0</v>
      </c>
      <c r="FI70" s="422">
        <f t="shared" si="29"/>
        <v>1.7976931348623099E+308</v>
      </c>
      <c r="FJ70" s="80"/>
      <c r="FM70" s="51"/>
      <c r="FN70" s="41">
        <v>6.3</v>
      </c>
      <c r="FO70" s="42">
        <v>-3010</v>
      </c>
      <c r="FP70" s="50"/>
      <c r="FQ70" s="51"/>
      <c r="FR70" s="41">
        <v>6.3</v>
      </c>
      <c r="FS70" s="42">
        <v>6811</v>
      </c>
      <c r="FT70" s="50"/>
      <c r="FU70" s="51"/>
      <c r="FV70" s="41">
        <v>6.3</v>
      </c>
      <c r="FW70" s="42">
        <v>-630</v>
      </c>
      <c r="FX70" s="50"/>
      <c r="FY70" s="51"/>
      <c r="FZ70" s="41">
        <v>6.3</v>
      </c>
      <c r="GA70" s="42">
        <v>1629.25</v>
      </c>
      <c r="GB70" s="88"/>
    </row>
    <row r="71" spans="1:184">
      <c r="A71" s="13"/>
      <c r="B71" s="13"/>
      <c r="C71" s="13"/>
      <c r="D71" s="13"/>
      <c r="E71" s="13"/>
      <c r="F71" s="13"/>
      <c r="G71" s="13"/>
      <c r="H71" s="13"/>
      <c r="BC71" s="109">
        <v>-6.1999999999999902E-2</v>
      </c>
      <c r="BD71" s="110">
        <f t="shared" si="0"/>
        <v>-4.2655999999999937E-2</v>
      </c>
      <c r="BE71" s="111"/>
      <c r="BF71" s="109">
        <v>1.30000000000001E-2</v>
      </c>
      <c r="BG71" s="110">
        <f t="shared" si="1"/>
        <v>1.2740000000000098E-2</v>
      </c>
      <c r="BI71" s="81"/>
      <c r="BK71" s="124">
        <v>5.7</v>
      </c>
      <c r="BL71" s="312">
        <f t="shared" si="44"/>
        <v>74.209257724225523</v>
      </c>
      <c r="BP71" s="124">
        <v>5.7</v>
      </c>
      <c r="BQ71" s="312">
        <f t="shared" si="45"/>
        <v>105.58331356083009</v>
      </c>
      <c r="BR71" s="119"/>
      <c r="BT71" s="80"/>
      <c r="BV71" s="81"/>
      <c r="BX71" s="123">
        <f t="shared" si="4"/>
        <v>-4.7472000000000007E-2</v>
      </c>
      <c r="BY71" s="123">
        <f t="shared" si="11"/>
        <v>4.7472000000000007E-2</v>
      </c>
      <c r="BZ71" s="496">
        <f t="shared" si="46"/>
        <v>194.74149098118073</v>
      </c>
      <c r="CA71" s="496"/>
      <c r="CB71" s="496"/>
      <c r="CE71" s="123">
        <f t="shared" si="47"/>
        <v>5.8799999999999998E-3</v>
      </c>
      <c r="CF71" s="123">
        <f t="shared" si="12"/>
        <v>5.8799999999999998E-3</v>
      </c>
      <c r="CG71" s="514">
        <f t="shared" si="59"/>
        <v>-53.408002779449014</v>
      </c>
      <c r="CH71" s="514"/>
      <c r="CI71" s="514"/>
      <c r="CJ71" s="425"/>
      <c r="CK71" s="80"/>
      <c r="CM71" s="81"/>
      <c r="CO71" s="123">
        <f t="shared" si="30"/>
        <v>-5.5728000000000007E-2</v>
      </c>
      <c r="CP71" s="470">
        <f t="shared" si="31"/>
        <v>2.4271999999999995E-2</v>
      </c>
      <c r="CQ71" s="470"/>
      <c r="CR71" s="129">
        <f t="shared" si="32"/>
        <v>4.5037074431999968E-5</v>
      </c>
      <c r="CS71" s="462">
        <f t="shared" si="51"/>
        <v>9.8831700480000003E-6</v>
      </c>
      <c r="CT71" s="462"/>
      <c r="CU71" s="130">
        <f t="shared" si="34"/>
        <v>5.4920244479999968E-5</v>
      </c>
      <c r="CV71" s="413">
        <f t="shared" si="35"/>
        <v>-7.2574332121999072</v>
      </c>
      <c r="CX71" s="413"/>
      <c r="DA71" s="123">
        <f t="shared" si="57"/>
        <v>-7.8399999999999997E-3</v>
      </c>
      <c r="DB71" s="123">
        <f t="shared" si="39"/>
        <v>-4.8399999999999971E-3</v>
      </c>
      <c r="DC71" s="467">
        <f t="shared" si="40"/>
        <v>4.9392000000000001E-4</v>
      </c>
      <c r="DD71" s="467"/>
      <c r="DF71" s="424">
        <f t="shared" si="41"/>
        <v>0</v>
      </c>
      <c r="DG71" s="424">
        <f t="shared" si="37"/>
        <v>1.4037206400000001E-5</v>
      </c>
      <c r="DH71" s="129">
        <f t="shared" si="42"/>
        <v>0</v>
      </c>
      <c r="DI71" s="129">
        <f t="shared" si="58"/>
        <v>1.4037206400000001E-5</v>
      </c>
      <c r="DJ71" s="313">
        <f t="shared" si="43"/>
        <v>-1.9515284215610671</v>
      </c>
      <c r="DL71" s="81"/>
      <c r="DN71" s="123">
        <f t="shared" si="16"/>
        <v>-4.8848000000000003E-2</v>
      </c>
      <c r="DO71" s="470">
        <f t="shared" si="17"/>
        <v>100.19308593959299</v>
      </c>
      <c r="DP71" s="470"/>
      <c r="DQ71" s="470">
        <f t="shared" si="18"/>
        <v>100.47659533309921</v>
      </c>
      <c r="DR71" s="470"/>
      <c r="DS71" s="125">
        <f t="shared" si="19"/>
        <v>200.6696812726922</v>
      </c>
      <c r="DT71" s="125">
        <f t="shared" si="20"/>
        <v>-0.28350939350622184</v>
      </c>
      <c r="DX71" s="123">
        <f t="shared" si="52"/>
        <v>3.9199999999999999E-3</v>
      </c>
      <c r="DY71" s="470">
        <f t="shared" si="53"/>
        <v>-17.802667593149671</v>
      </c>
      <c r="DZ71" s="470"/>
      <c r="EA71" s="101">
        <f t="shared" si="54"/>
        <v>17.913542433675055</v>
      </c>
      <c r="EB71" s="125">
        <f t="shared" si="55"/>
        <v>0.11087484052538343</v>
      </c>
      <c r="EC71" s="125">
        <f t="shared" si="56"/>
        <v>-35.716210026824726</v>
      </c>
      <c r="ED71" s="80"/>
      <c r="EF71" s="81"/>
      <c r="EH71" s="123">
        <f t="shared" si="8"/>
        <v>-4.7472000000000007E-2</v>
      </c>
      <c r="EI71" s="470">
        <f t="shared" si="13"/>
        <v>38097.30965033832</v>
      </c>
      <c r="EJ71" s="470"/>
      <c r="EK71" s="470"/>
      <c r="EL71" s="128">
        <f t="shared" si="14"/>
        <v>2.3055012385494109</v>
      </c>
      <c r="ER71" s="123">
        <f t="shared" si="49"/>
        <v>5.8799999999999998E-3</v>
      </c>
      <c r="ES71" s="470">
        <f t="shared" si="15"/>
        <v>2864.1043125611218</v>
      </c>
      <c r="ET71" s="470"/>
      <c r="EU71" s="470"/>
      <c r="EV71" s="128">
        <f t="shared" si="50"/>
        <v>8.4084916678806021</v>
      </c>
      <c r="EX71" s="80"/>
      <c r="EZ71" s="81"/>
      <c r="FB71" s="124">
        <v>5</v>
      </c>
      <c r="FC71" s="38">
        <f t="shared" si="26"/>
        <v>175.21000705998782</v>
      </c>
      <c r="FD71" s="125">
        <f t="shared" si="27"/>
        <v>1.9976027960558678</v>
      </c>
      <c r="FE71" s="80"/>
      <c r="FF71" s="81"/>
      <c r="FG71" s="124">
        <v>5</v>
      </c>
      <c r="FH71" s="129">
        <f t="shared" si="28"/>
        <v>0</v>
      </c>
      <c r="FI71" s="422">
        <f t="shared" si="29"/>
        <v>1.7976931348623099E+308</v>
      </c>
      <c r="FJ71" s="80"/>
      <c r="FM71" s="51"/>
      <c r="FN71" s="41">
        <v>6.4</v>
      </c>
      <c r="FO71" s="42">
        <v>-2930</v>
      </c>
      <c r="FP71" s="50"/>
      <c r="FQ71" s="51"/>
      <c r="FR71" s="41">
        <v>6.4</v>
      </c>
      <c r="FS71" s="42">
        <v>6514</v>
      </c>
      <c r="FT71" s="50"/>
      <c r="FU71" s="51"/>
      <c r="FV71" s="41">
        <v>6.4</v>
      </c>
      <c r="FW71" s="42">
        <v>-615</v>
      </c>
      <c r="FX71" s="50"/>
      <c r="FY71" s="51"/>
      <c r="FZ71" s="41">
        <v>6.4</v>
      </c>
      <c r="GA71" s="42">
        <v>1567</v>
      </c>
      <c r="GB71" s="88"/>
    </row>
    <row r="72" spans="1:184">
      <c r="A72" s="13"/>
      <c r="B72" s="13"/>
      <c r="C72" s="13"/>
      <c r="D72" s="13"/>
      <c r="E72" s="13"/>
      <c r="F72" s="13"/>
      <c r="G72" s="13"/>
      <c r="H72" s="13"/>
      <c r="BC72" s="109">
        <v>-6.0999999999999902E-2</v>
      </c>
      <c r="BD72" s="110">
        <f t="shared" si="0"/>
        <v>-4.1967999999999936E-2</v>
      </c>
      <c r="BE72" s="111"/>
      <c r="BF72" s="109">
        <v>1.4000000000000099E-2</v>
      </c>
      <c r="BG72" s="110">
        <f t="shared" si="1"/>
        <v>1.3720000000000097E-2</v>
      </c>
      <c r="BI72" s="81"/>
      <c r="BK72" s="124">
        <v>5.8</v>
      </c>
      <c r="BL72" s="312">
        <f t="shared" si="44"/>
        <v>71.286966442995322</v>
      </c>
      <c r="BP72" s="124">
        <v>5.8</v>
      </c>
      <c r="BQ72" s="312">
        <f t="shared" si="45"/>
        <v>101.88523756662624</v>
      </c>
      <c r="BR72" s="119"/>
      <c r="BT72" s="80"/>
      <c r="BV72" s="81"/>
      <c r="BX72" s="123">
        <f t="shared" si="4"/>
        <v>-4.678399999999993E-2</v>
      </c>
      <c r="BY72" s="123">
        <f t="shared" si="11"/>
        <v>4.678399999999993E-2</v>
      </c>
      <c r="BZ72" s="496">
        <f t="shared" si="46"/>
        <v>191.91915053217781</v>
      </c>
      <c r="CA72" s="496"/>
      <c r="CB72" s="496"/>
      <c r="CE72" s="123">
        <f t="shared" si="47"/>
        <v>6.8600000000000978E-3</v>
      </c>
      <c r="CF72" s="123">
        <f t="shared" si="12"/>
        <v>6.8600000000000978E-3</v>
      </c>
      <c r="CG72" s="514">
        <f t="shared" si="59"/>
        <v>-62.309336576024741</v>
      </c>
      <c r="CH72" s="514"/>
      <c r="CI72" s="514"/>
      <c r="CJ72" s="425"/>
      <c r="CK72" s="80"/>
      <c r="CM72" s="81"/>
      <c r="CO72" s="123">
        <f t="shared" si="30"/>
        <v>-5.5040000000000006E-2</v>
      </c>
      <c r="CP72" s="470">
        <f t="shared" si="31"/>
        <v>2.4959999999999996E-2</v>
      </c>
      <c r="CQ72" s="470"/>
      <c r="CR72" s="129">
        <f t="shared" si="32"/>
        <v>4.5037074431999968E-5</v>
      </c>
      <c r="CS72" s="462">
        <f t="shared" si="51"/>
        <v>1.0111795199999998E-5</v>
      </c>
      <c r="CT72" s="462"/>
      <c r="CU72" s="130">
        <f t="shared" si="34"/>
        <v>5.5148869631999964E-5</v>
      </c>
      <c r="CV72" s="413">
        <f t="shared" si="35"/>
        <v>-7.2876448725262417</v>
      </c>
      <c r="CX72" s="413"/>
      <c r="DA72" s="123">
        <f t="shared" si="57"/>
        <v>-6.8600000000000093E-3</v>
      </c>
      <c r="DB72" s="123">
        <f t="shared" si="39"/>
        <v>-3.8600000000000067E-3</v>
      </c>
      <c r="DC72" s="467">
        <f t="shared" si="40"/>
        <v>5.0567999999999989E-4</v>
      </c>
      <c r="DD72" s="467"/>
      <c r="DF72" s="424">
        <f t="shared" si="41"/>
        <v>0</v>
      </c>
      <c r="DG72" s="424">
        <f t="shared" si="37"/>
        <v>1.4123642399999999E-5</v>
      </c>
      <c r="DH72" s="129">
        <f t="shared" si="42"/>
        <v>0</v>
      </c>
      <c r="DI72" s="129">
        <f t="shared" si="58"/>
        <v>1.4123642399999999E-5</v>
      </c>
      <c r="DJ72" s="313">
        <f t="shared" si="43"/>
        <v>-1.9635452221864429</v>
      </c>
      <c r="DL72" s="81"/>
      <c r="DN72" s="123">
        <f t="shared" si="16"/>
        <v>-4.8160000000000008E-2</v>
      </c>
      <c r="DO72" s="470">
        <f t="shared" si="17"/>
        <v>98.781915715091671</v>
      </c>
      <c r="DP72" s="470"/>
      <c r="DQ72" s="470">
        <f t="shared" si="18"/>
        <v>99.071481514331694</v>
      </c>
      <c r="DR72" s="470"/>
      <c r="DS72" s="125">
        <f t="shared" si="19"/>
        <v>197.85339722942336</v>
      </c>
      <c r="DT72" s="125">
        <f t="shared" si="20"/>
        <v>-0.28956579924002313</v>
      </c>
      <c r="DX72" s="123">
        <f t="shared" si="52"/>
        <v>4.8999999999999998E-3</v>
      </c>
      <c r="DY72" s="470">
        <f t="shared" si="53"/>
        <v>-22.253334491437087</v>
      </c>
      <c r="DZ72" s="470"/>
      <c r="EA72" s="101">
        <f t="shared" si="54"/>
        <v>22.341492367363472</v>
      </c>
      <c r="EB72" s="125">
        <f t="shared" si="55"/>
        <v>8.8157875926384577E-2</v>
      </c>
      <c r="EC72" s="125">
        <f t="shared" si="56"/>
        <v>-44.594826858800559</v>
      </c>
      <c r="ED72" s="80"/>
      <c r="EF72" s="81"/>
      <c r="EH72" s="123">
        <f t="shared" si="8"/>
        <v>-4.678399999999993E-2</v>
      </c>
      <c r="EI72" s="470">
        <f t="shared" si="13"/>
        <v>37007.195212072489</v>
      </c>
      <c r="EJ72" s="470"/>
      <c r="EK72" s="470"/>
      <c r="EL72" s="128">
        <f t="shared" si="14"/>
        <v>2.3392111655785222</v>
      </c>
      <c r="ER72" s="123">
        <f t="shared" si="49"/>
        <v>6.8600000000000978E-3</v>
      </c>
      <c r="ES72" s="470">
        <f t="shared" si="15"/>
        <v>3894.0199540630488</v>
      </c>
      <c r="ET72" s="470"/>
      <c r="EU72" s="470"/>
      <c r="EV72" s="128">
        <f t="shared" si="50"/>
        <v>7.2112977462835319</v>
      </c>
      <c r="EX72" s="80"/>
      <c r="EZ72" s="81"/>
      <c r="FB72" s="124">
        <v>5.0999999999999996</v>
      </c>
      <c r="FC72" s="38">
        <f t="shared" si="26"/>
        <v>171.74906864892637</v>
      </c>
      <c r="FD72" s="125">
        <f t="shared" si="27"/>
        <v>2.0378567566816783</v>
      </c>
      <c r="FE72" s="80"/>
      <c r="FF72" s="81"/>
      <c r="FG72" s="124">
        <v>5.0999999999999996</v>
      </c>
      <c r="FH72" s="129">
        <f t="shared" si="28"/>
        <v>0</v>
      </c>
      <c r="FI72" s="422">
        <f t="shared" si="29"/>
        <v>1.7976931348623099E+308</v>
      </c>
      <c r="FJ72" s="80"/>
      <c r="FM72" s="51"/>
      <c r="FN72" s="41">
        <v>6.5</v>
      </c>
      <c r="FO72" s="42">
        <v>-2850</v>
      </c>
      <c r="FP72" s="50"/>
      <c r="FQ72" s="51"/>
      <c r="FR72" s="41">
        <v>6.5</v>
      </c>
      <c r="FS72" s="42">
        <v>6225</v>
      </c>
      <c r="FT72" s="50"/>
      <c r="FU72" s="51"/>
      <c r="FV72" s="41">
        <v>6.5</v>
      </c>
      <c r="FW72" s="42">
        <v>-600</v>
      </c>
      <c r="FX72" s="50"/>
      <c r="FY72" s="51"/>
      <c r="FZ72" s="41">
        <v>6.5</v>
      </c>
      <c r="GA72" s="42">
        <v>1506.25</v>
      </c>
      <c r="GB72" s="88"/>
    </row>
    <row r="73" spans="1:184">
      <c r="A73" s="13"/>
      <c r="B73" s="13"/>
      <c r="C73" s="13"/>
      <c r="D73" s="13"/>
      <c r="E73" s="13"/>
      <c r="F73" s="13"/>
      <c r="G73" s="13"/>
      <c r="H73" s="13"/>
      <c r="BC73" s="109">
        <v>-5.9999999999999901E-2</v>
      </c>
      <c r="BD73" s="110">
        <f t="shared" ref="BD73:BD136" si="60" xml:space="preserve"> BC73 *  (($M$10+$M$7+$M$7) / 0.25 )</f>
        <v>-4.1279999999999935E-2</v>
      </c>
      <c r="BE73" s="111"/>
      <c r="BF73" s="109">
        <v>1.50000000000001E-2</v>
      </c>
      <c r="BG73" s="110">
        <f t="shared" ref="BG73:BG108" si="61">($AN$7 /0.1) *BF73</f>
        <v>1.4700000000000098E-2</v>
      </c>
      <c r="BI73" s="81"/>
      <c r="BK73" s="124">
        <v>5.9</v>
      </c>
      <c r="BL73" s="312">
        <f t="shared" si="44"/>
        <v>68.432438437851616</v>
      </c>
      <c r="BP73" s="124">
        <v>5.9</v>
      </c>
      <c r="BQ73" s="312">
        <f t="shared" si="45"/>
        <v>98.265015803879351</v>
      </c>
      <c r="BR73" s="119"/>
      <c r="BT73" s="80"/>
      <c r="BV73" s="81"/>
      <c r="BX73" s="123">
        <f t="shared" si="4"/>
        <v>-4.6095999999999943E-2</v>
      </c>
      <c r="BY73" s="123">
        <f t="shared" si="11"/>
        <v>4.6095999999999943E-2</v>
      </c>
      <c r="BZ73" s="496">
        <f t="shared" si="46"/>
        <v>189.0968100831752</v>
      </c>
      <c r="CA73" s="496"/>
      <c r="CB73" s="496"/>
      <c r="CE73" s="123">
        <f t="shared" si="47"/>
        <v>7.8400000000000986E-3</v>
      </c>
      <c r="CF73" s="123">
        <f t="shared" si="12"/>
        <v>7.8400000000000986E-3</v>
      </c>
      <c r="CG73" s="514">
        <f t="shared" si="59"/>
        <v>-71.21067037259958</v>
      </c>
      <c r="CH73" s="514"/>
      <c r="CI73" s="514"/>
      <c r="CJ73" s="425"/>
      <c r="CK73" s="80"/>
      <c r="CM73" s="81"/>
      <c r="CO73" s="123">
        <f t="shared" si="30"/>
        <v>-5.4352000000000004E-2</v>
      </c>
      <c r="CP73" s="470">
        <f t="shared" si="31"/>
        <v>2.5647999999999997E-2</v>
      </c>
      <c r="CQ73" s="470"/>
      <c r="CR73" s="129">
        <f t="shared" si="32"/>
        <v>4.5037074431999968E-5</v>
      </c>
      <c r="CS73" s="462">
        <f t="shared" si="51"/>
        <v>1.0337580287999999E-5</v>
      </c>
      <c r="CT73" s="462"/>
      <c r="CU73" s="130">
        <f t="shared" si="34"/>
        <v>5.5374654719999965E-5</v>
      </c>
      <c r="CV73" s="413">
        <f t="shared" si="35"/>
        <v>-7.3174812327242993</v>
      </c>
      <c r="CX73" s="413"/>
      <c r="DA73" s="123">
        <f t="shared" si="57"/>
        <v>-5.8800000000000094E-3</v>
      </c>
      <c r="DB73" s="123">
        <f t="shared" si="39"/>
        <v>-2.8800000000000067E-3</v>
      </c>
      <c r="DC73" s="467">
        <f t="shared" si="40"/>
        <v>5.1743999999999987E-4</v>
      </c>
      <c r="DD73" s="467"/>
      <c r="DF73" s="424">
        <f t="shared" si="41"/>
        <v>0</v>
      </c>
      <c r="DG73" s="424">
        <f t="shared" si="37"/>
        <v>1.4198553599999999E-5</v>
      </c>
      <c r="DH73" s="129">
        <f t="shared" si="42"/>
        <v>0</v>
      </c>
      <c r="DI73" s="129">
        <f t="shared" si="58"/>
        <v>1.4198553599999999E-5</v>
      </c>
      <c r="DJ73" s="313">
        <f t="shared" si="43"/>
        <v>-1.9739597827284352</v>
      </c>
      <c r="DL73" s="81"/>
      <c r="DN73" s="123">
        <f t="shared" si="16"/>
        <v>-4.7472000000000007E-2</v>
      </c>
      <c r="DO73" s="470">
        <f t="shared" si="17"/>
        <v>97.370745490590366</v>
      </c>
      <c r="DP73" s="470"/>
      <c r="DQ73" s="470">
        <f t="shared" si="18"/>
        <v>97.666520317771457</v>
      </c>
      <c r="DR73" s="470"/>
      <c r="DS73" s="125">
        <f t="shared" si="19"/>
        <v>195.03726580836184</v>
      </c>
      <c r="DT73" s="125">
        <f t="shared" si="20"/>
        <v>-0.29577482718109138</v>
      </c>
      <c r="DX73" s="123">
        <f t="shared" si="52"/>
        <v>5.8799999999999998E-3</v>
      </c>
      <c r="DY73" s="470">
        <f t="shared" si="53"/>
        <v>-26.704001389724507</v>
      </c>
      <c r="DZ73" s="470"/>
      <c r="EA73" s="101">
        <f t="shared" si="54"/>
        <v>26.776859551602346</v>
      </c>
      <c r="EB73" s="125">
        <f t="shared" si="55"/>
        <v>7.2858161877839223E-2</v>
      </c>
      <c r="EC73" s="125">
        <f t="shared" si="56"/>
        <v>-53.480860941326853</v>
      </c>
      <c r="ED73" s="80"/>
      <c r="EF73" s="81"/>
      <c r="EH73" s="123">
        <f t="shared" si="8"/>
        <v>-4.6095999999999943E-2</v>
      </c>
      <c r="EI73" s="470">
        <f t="shared" si="13"/>
        <v>35932.998732211636</v>
      </c>
      <c r="EJ73" s="470"/>
      <c r="EK73" s="470"/>
      <c r="EL73" s="128">
        <f t="shared" si="14"/>
        <v>2.3739183786867804</v>
      </c>
      <c r="ER73" s="123">
        <f t="shared" si="49"/>
        <v>7.8400000000000986E-3</v>
      </c>
      <c r="ES73" s="470">
        <f t="shared" si="15"/>
        <v>5082.3849644555121</v>
      </c>
      <c r="ET73" s="470"/>
      <c r="EU73" s="470"/>
      <c r="EV73" s="128">
        <f t="shared" si="50"/>
        <v>6.3121707004030929</v>
      </c>
      <c r="EX73" s="80"/>
      <c r="EZ73" s="81"/>
      <c r="FB73" s="124">
        <v>5.2</v>
      </c>
      <c r="FC73" s="38">
        <f t="shared" si="26"/>
        <v>168.28813023786483</v>
      </c>
      <c r="FD73" s="125">
        <f t="shared" si="27"/>
        <v>2.0797664072046955</v>
      </c>
      <c r="FE73" s="80"/>
      <c r="FF73" s="81"/>
      <c r="FG73" s="124">
        <v>5.2</v>
      </c>
      <c r="FH73" s="129">
        <f t="shared" si="28"/>
        <v>0</v>
      </c>
      <c r="FI73" s="422">
        <f t="shared" si="29"/>
        <v>1.7976931348623099E+308</v>
      </c>
      <c r="FJ73" s="80"/>
      <c r="FM73" s="51"/>
      <c r="FN73" s="41">
        <v>6.6</v>
      </c>
      <c r="FO73" s="42">
        <v>-2770</v>
      </c>
      <c r="FP73" s="50"/>
      <c r="FQ73" s="51"/>
      <c r="FR73" s="41">
        <v>6.6</v>
      </c>
      <c r="FS73" s="42">
        <v>5944</v>
      </c>
      <c r="FT73" s="50"/>
      <c r="FU73" s="51"/>
      <c r="FV73" s="41">
        <v>6.6</v>
      </c>
      <c r="FW73" s="42">
        <v>-585</v>
      </c>
      <c r="FX73" s="50"/>
      <c r="FY73" s="51"/>
      <c r="FZ73" s="41">
        <v>6.6</v>
      </c>
      <c r="GA73" s="42">
        <v>1447</v>
      </c>
      <c r="GB73" s="88"/>
    </row>
    <row r="74" spans="1:184">
      <c r="A74" s="13"/>
      <c r="B74" s="13"/>
      <c r="C74" s="13"/>
      <c r="D74" s="13"/>
      <c r="E74" s="13"/>
      <c r="F74" s="13"/>
      <c r="G74" s="13"/>
      <c r="H74" s="13"/>
      <c r="BC74" s="109">
        <v>-5.89999999999999E-2</v>
      </c>
      <c r="BD74" s="110">
        <f t="shared" si="60"/>
        <v>-4.0591999999999934E-2</v>
      </c>
      <c r="BE74" s="111"/>
      <c r="BF74" s="109">
        <v>1.6000000000000101E-2</v>
      </c>
      <c r="BG74" s="110">
        <f t="shared" si="61"/>
        <v>1.56800000000001E-2</v>
      </c>
      <c r="BI74" s="81"/>
      <c r="BK74" s="124">
        <v>6</v>
      </c>
      <c r="BL74" s="312">
        <f t="shared" si="44"/>
        <v>65.645673708794405</v>
      </c>
      <c r="BP74" s="124">
        <v>6</v>
      </c>
      <c r="BQ74" s="312">
        <f t="shared" si="45"/>
        <v>94.722648272589353</v>
      </c>
      <c r="BR74" s="119"/>
      <c r="BT74" s="80"/>
      <c r="BV74" s="81"/>
      <c r="BX74" s="123">
        <f t="shared" si="4"/>
        <v>-4.5407999999999941E-2</v>
      </c>
      <c r="BY74" s="123">
        <f t="shared" si="11"/>
        <v>4.5407999999999941E-2</v>
      </c>
      <c r="BZ74" s="496">
        <f t="shared" si="46"/>
        <v>186.27446963417262</v>
      </c>
      <c r="CA74" s="496"/>
      <c r="CB74" s="496"/>
      <c r="CE74" s="123">
        <f t="shared" si="47"/>
        <v>8.8200000000000986E-3</v>
      </c>
      <c r="CF74" s="123">
        <f t="shared" si="12"/>
        <v>8.8200000000000986E-3</v>
      </c>
      <c r="CG74" s="514">
        <f t="shared" si="59"/>
        <v>-80.112004169174412</v>
      </c>
      <c r="CH74" s="514"/>
      <c r="CI74" s="514"/>
      <c r="CJ74" s="425"/>
      <c r="CK74" s="80"/>
      <c r="CM74" s="81"/>
      <c r="CO74" s="123">
        <f t="shared" si="30"/>
        <v>-5.3664000000000003E-2</v>
      </c>
      <c r="CP74" s="470">
        <f t="shared" si="31"/>
        <v>2.6335999999999998E-2</v>
      </c>
      <c r="CQ74" s="470"/>
      <c r="CR74" s="129">
        <f t="shared" si="32"/>
        <v>4.5037074431999968E-5</v>
      </c>
      <c r="CS74" s="462">
        <f t="shared" si="51"/>
        <v>1.0560525312E-5</v>
      </c>
      <c r="CT74" s="462"/>
      <c r="CU74" s="130">
        <f t="shared" si="34"/>
        <v>5.559759974399997E-5</v>
      </c>
      <c r="CV74" s="413">
        <f t="shared" si="35"/>
        <v>-7.3469422927940808</v>
      </c>
      <c r="CX74" s="413"/>
      <c r="DA74" s="123">
        <f t="shared" si="57"/>
        <v>-4.8999999999999998E-3</v>
      </c>
      <c r="DB74" s="123">
        <f t="shared" si="39"/>
        <v>-1.8999999999999972E-3</v>
      </c>
      <c r="DC74" s="467">
        <f t="shared" si="40"/>
        <v>5.2919999999999996E-4</v>
      </c>
      <c r="DD74" s="467"/>
      <c r="DF74" s="424">
        <f t="shared" si="41"/>
        <v>0</v>
      </c>
      <c r="DG74" s="424">
        <f t="shared" si="37"/>
        <v>1.4261939999999999E-5</v>
      </c>
      <c r="DH74" s="129">
        <f t="shared" si="42"/>
        <v>0</v>
      </c>
      <c r="DI74" s="129">
        <f t="shared" si="58"/>
        <v>1.4261939999999999E-5</v>
      </c>
      <c r="DJ74" s="313">
        <f t="shared" si="43"/>
        <v>-1.9827721031870444</v>
      </c>
      <c r="DL74" s="81"/>
      <c r="DN74" s="123">
        <f t="shared" si="16"/>
        <v>-4.678399999999993E-2</v>
      </c>
      <c r="DO74" s="470">
        <f t="shared" si="17"/>
        <v>95.959575266088905</v>
      </c>
      <c r="DP74" s="470"/>
      <c r="DQ74" s="470">
        <f t="shared" si="18"/>
        <v>96.261718121006453</v>
      </c>
      <c r="DR74" s="470"/>
      <c r="DS74" s="125">
        <f t="shared" si="19"/>
        <v>192.22129338709536</v>
      </c>
      <c r="DT74" s="125">
        <f t="shared" si="20"/>
        <v>-0.30214285491754822</v>
      </c>
      <c r="DX74" s="123">
        <f t="shared" si="52"/>
        <v>6.8600000000000978E-3</v>
      </c>
      <c r="DY74" s="470">
        <f t="shared" si="53"/>
        <v>-31.15466828801237</v>
      </c>
      <c r="DZ74" s="470"/>
      <c r="EA74" s="101">
        <f t="shared" si="54"/>
        <v>31.216483882328177</v>
      </c>
      <c r="EB74" s="125">
        <f t="shared" si="55"/>
        <v>6.1815594315806521E-2</v>
      </c>
      <c r="EC74" s="125">
        <f t="shared" si="56"/>
        <v>-62.371152170340551</v>
      </c>
      <c r="ED74" s="80"/>
      <c r="EF74" s="81"/>
      <c r="EH74" s="123">
        <f t="shared" si="8"/>
        <v>-4.5407999999999941E-2</v>
      </c>
      <c r="EI74" s="470">
        <f t="shared" si="13"/>
        <v>34874.720039622705</v>
      </c>
      <c r="EJ74" s="470"/>
      <c r="EK74" s="470"/>
      <c r="EL74" s="128">
        <f t="shared" si="14"/>
        <v>2.409667658575894</v>
      </c>
      <c r="ER74" s="123">
        <f t="shared" si="49"/>
        <v>8.8200000000000986E-3</v>
      </c>
      <c r="ES74" s="470">
        <f t="shared" si="15"/>
        <v>6429.1996903070039</v>
      </c>
      <c r="ET74" s="470"/>
      <c r="EU74" s="470"/>
      <c r="EV74" s="128">
        <f t="shared" si="50"/>
        <v>5.6122118472421505</v>
      </c>
      <c r="EX74" s="80"/>
      <c r="EZ74" s="81"/>
      <c r="FB74" s="124">
        <v>5.3</v>
      </c>
      <c r="FC74" s="38">
        <f t="shared" si="26"/>
        <v>164.82719182680336</v>
      </c>
      <c r="FD74" s="125">
        <f t="shared" si="27"/>
        <v>2.1234360430515129</v>
      </c>
      <c r="FE74" s="80"/>
      <c r="FF74" s="81"/>
      <c r="FG74" s="124">
        <v>5.3</v>
      </c>
      <c r="FH74" s="129">
        <f t="shared" si="28"/>
        <v>0</v>
      </c>
      <c r="FI74" s="422">
        <f t="shared" si="29"/>
        <v>1.7976931348623099E+308</v>
      </c>
      <c r="FJ74" s="80"/>
      <c r="FM74" s="51"/>
      <c r="FN74" s="41">
        <v>6.7</v>
      </c>
      <c r="FO74" s="42">
        <v>-2690</v>
      </c>
      <c r="FP74" s="50"/>
      <c r="FQ74" s="51"/>
      <c r="FR74" s="41">
        <v>6.7</v>
      </c>
      <c r="FS74" s="42">
        <v>5671</v>
      </c>
      <c r="FT74" s="50"/>
      <c r="FU74" s="51"/>
      <c r="FV74" s="41">
        <v>6.7</v>
      </c>
      <c r="FW74" s="42">
        <v>-570</v>
      </c>
      <c r="FX74" s="50"/>
      <c r="FY74" s="51"/>
      <c r="FZ74" s="41">
        <v>6.7</v>
      </c>
      <c r="GA74" s="42">
        <v>1389.25</v>
      </c>
      <c r="GB74" s="88"/>
    </row>
    <row r="75" spans="1:184">
      <c r="A75" s="13"/>
      <c r="B75" s="13"/>
      <c r="C75" s="13"/>
      <c r="D75" s="13"/>
      <c r="E75" s="13"/>
      <c r="F75" s="13"/>
      <c r="G75" s="13"/>
      <c r="H75" s="13"/>
      <c r="BC75" s="109">
        <v>-5.7999999999999899E-2</v>
      </c>
      <c r="BD75" s="110">
        <f t="shared" si="60"/>
        <v>-3.9903999999999933E-2</v>
      </c>
      <c r="BE75" s="111"/>
      <c r="BF75" s="109">
        <v>1.7000000000000098E-2</v>
      </c>
      <c r="BG75" s="110">
        <f t="shared" si="61"/>
        <v>1.6660000000000095E-2</v>
      </c>
      <c r="BI75" s="81"/>
      <c r="BK75" s="124">
        <v>6.1</v>
      </c>
      <c r="BL75" s="312">
        <f t="shared" si="44"/>
        <v>62.926672255823703</v>
      </c>
      <c r="BP75" s="124">
        <v>6.1</v>
      </c>
      <c r="BQ75" s="312">
        <f t="shared" si="45"/>
        <v>91.258134972756295</v>
      </c>
      <c r="BR75" s="119"/>
      <c r="BT75" s="80"/>
      <c r="BV75" s="81"/>
      <c r="BX75" s="123">
        <f t="shared" si="4"/>
        <v>-4.471999999999994E-2</v>
      </c>
      <c r="BY75" s="123">
        <f t="shared" si="11"/>
        <v>4.471999999999994E-2</v>
      </c>
      <c r="BZ75" s="496">
        <f t="shared" si="46"/>
        <v>183.45212918517001</v>
      </c>
      <c r="CA75" s="496"/>
      <c r="CB75" s="496"/>
      <c r="CE75" s="123">
        <f t="shared" si="47"/>
        <v>9.8000000000000986E-3</v>
      </c>
      <c r="CF75" s="123">
        <f t="shared" si="12"/>
        <v>9.8000000000000986E-3</v>
      </c>
      <c r="CG75" s="514">
        <f t="shared" si="59"/>
        <v>-89.013337965749258</v>
      </c>
      <c r="CH75" s="514"/>
      <c r="CI75" s="514"/>
      <c r="CJ75" s="425"/>
      <c r="CK75" s="80"/>
      <c r="CM75" s="81"/>
      <c r="CO75" s="123">
        <f t="shared" si="30"/>
        <v>-5.2976000000000002E-2</v>
      </c>
      <c r="CP75" s="470">
        <f t="shared" si="31"/>
        <v>2.7023999999999999E-2</v>
      </c>
      <c r="CQ75" s="470"/>
      <c r="CR75" s="129">
        <f t="shared" si="32"/>
        <v>4.5037074431999968E-5</v>
      </c>
      <c r="CS75" s="462">
        <f t="shared" si="51"/>
        <v>1.0780630272000001E-5</v>
      </c>
      <c r="CT75" s="462"/>
      <c r="CU75" s="130">
        <f t="shared" si="34"/>
        <v>5.5817704703999972E-5</v>
      </c>
      <c r="CV75" s="413">
        <f t="shared" si="35"/>
        <v>-7.3760280527355837</v>
      </c>
      <c r="CX75" s="413"/>
      <c r="DA75" s="123">
        <f t="shared" si="57"/>
        <v>-3.9199999999999999E-3</v>
      </c>
      <c r="DB75" s="123">
        <f t="shared" si="39"/>
        <v>-9.1999999999999721E-4</v>
      </c>
      <c r="DC75" s="467">
        <f t="shared" si="40"/>
        <v>5.4096000000000005E-4</v>
      </c>
      <c r="DD75" s="467"/>
      <c r="DF75" s="424">
        <f t="shared" si="41"/>
        <v>0</v>
      </c>
      <c r="DG75" s="424">
        <f t="shared" si="37"/>
        <v>1.4313801600000002E-5</v>
      </c>
      <c r="DH75" s="129">
        <f t="shared" si="42"/>
        <v>0</v>
      </c>
      <c r="DI75" s="129">
        <f t="shared" si="58"/>
        <v>1.4313801600000002E-5</v>
      </c>
      <c r="DJ75" s="313">
        <f t="shared" si="43"/>
        <v>-1.9899821835622704</v>
      </c>
      <c r="DL75" s="81"/>
      <c r="DN75" s="123">
        <f t="shared" si="16"/>
        <v>-4.6095999999999943E-2</v>
      </c>
      <c r="DO75" s="470">
        <f t="shared" si="17"/>
        <v>94.5484050415876</v>
      </c>
      <c r="DP75" s="470"/>
      <c r="DQ75" s="470">
        <f t="shared" si="18"/>
        <v>94.857081683101086</v>
      </c>
      <c r="DR75" s="470"/>
      <c r="DS75" s="125">
        <f t="shared" si="19"/>
        <v>189.40548672468867</v>
      </c>
      <c r="DT75" s="125">
        <f t="shared" si="20"/>
        <v>-0.30867664151348606</v>
      </c>
      <c r="DX75" s="123">
        <f t="shared" si="52"/>
        <v>7.8400000000000986E-3</v>
      </c>
      <c r="DY75" s="470">
        <f t="shared" si="53"/>
        <v>-35.60533518629979</v>
      </c>
      <c r="DZ75" s="470"/>
      <c r="EA75" s="101">
        <f t="shared" si="54"/>
        <v>35.658776716383841</v>
      </c>
      <c r="EB75" s="125">
        <f t="shared" si="55"/>
        <v>5.3441530084050726E-2</v>
      </c>
      <c r="EC75" s="125">
        <f t="shared" si="56"/>
        <v>-71.264111902683624</v>
      </c>
      <c r="ED75" s="80"/>
      <c r="EF75" s="81"/>
      <c r="EH75" s="123">
        <f t="shared" si="8"/>
        <v>-4.471999999999994E-2</v>
      </c>
      <c r="EI75" s="470">
        <f t="shared" si="13"/>
        <v>33832.358965707986</v>
      </c>
      <c r="EJ75" s="470"/>
      <c r="EK75" s="470"/>
      <c r="EL75" s="128">
        <f t="shared" si="14"/>
        <v>2.4465064987647391</v>
      </c>
      <c r="ER75" s="123">
        <f t="shared" si="49"/>
        <v>9.8000000000000986E-3</v>
      </c>
      <c r="ES75" s="470">
        <f t="shared" si="15"/>
        <v>7934.4645243950372</v>
      </c>
      <c r="ET75" s="470"/>
      <c r="EU75" s="470"/>
      <c r="EV75" s="128">
        <f t="shared" si="50"/>
        <v>5.0518878686103132</v>
      </c>
      <c r="EX75" s="80"/>
      <c r="EZ75" s="81"/>
      <c r="FB75" s="124">
        <v>5.4</v>
      </c>
      <c r="FC75" s="38">
        <f t="shared" si="26"/>
        <v>161.36625341574188</v>
      </c>
      <c r="FD75" s="125">
        <f t="shared" si="27"/>
        <v>2.1689789072456471</v>
      </c>
      <c r="FE75" s="80"/>
      <c r="FF75" s="81"/>
      <c r="FG75" s="124">
        <v>5.4</v>
      </c>
      <c r="FH75" s="129">
        <f t="shared" si="28"/>
        <v>0</v>
      </c>
      <c r="FI75" s="422">
        <f t="shared" si="29"/>
        <v>1.7976931348623099E+308</v>
      </c>
      <c r="FJ75" s="80"/>
      <c r="FM75" s="51"/>
      <c r="FN75" s="41">
        <v>6.8</v>
      </c>
      <c r="FO75" s="42">
        <v>-2610</v>
      </c>
      <c r="FP75" s="50"/>
      <c r="FQ75" s="51"/>
      <c r="FR75" s="41">
        <v>6.8</v>
      </c>
      <c r="FS75" s="42">
        <v>5406</v>
      </c>
      <c r="FT75" s="50"/>
      <c r="FU75" s="51"/>
      <c r="FV75" s="41">
        <v>6.8</v>
      </c>
      <c r="FW75" s="42">
        <v>-555</v>
      </c>
      <c r="FX75" s="50"/>
      <c r="FY75" s="51"/>
      <c r="FZ75" s="41">
        <v>6.8</v>
      </c>
      <c r="GA75" s="42">
        <v>1333</v>
      </c>
      <c r="GB75" s="88"/>
    </row>
    <row r="76" spans="1:184">
      <c r="A76" s="13"/>
      <c r="B76" s="13"/>
      <c r="C76" s="13"/>
      <c r="D76" s="13"/>
      <c r="E76" s="13"/>
      <c r="F76" s="13"/>
      <c r="G76" s="13"/>
      <c r="H76" s="13"/>
      <c r="BC76" s="109">
        <v>-5.6999999999999898E-2</v>
      </c>
      <c r="BD76" s="110">
        <f t="shared" si="60"/>
        <v>-3.9215999999999931E-2</v>
      </c>
      <c r="BE76" s="111"/>
      <c r="BF76" s="109">
        <v>1.8000000000000099E-2</v>
      </c>
      <c r="BG76" s="110">
        <f t="shared" si="61"/>
        <v>1.7640000000000097E-2</v>
      </c>
      <c r="BI76" s="81"/>
      <c r="BK76" s="124">
        <v>6.2</v>
      </c>
      <c r="BL76" s="312">
        <f t="shared" si="44"/>
        <v>60.275434078939483</v>
      </c>
      <c r="BP76" s="124">
        <v>6.2</v>
      </c>
      <c r="BQ76" s="312">
        <f t="shared" si="45"/>
        <v>87.871475904380176</v>
      </c>
      <c r="BR76" s="119"/>
      <c r="BT76" s="80"/>
      <c r="BV76" s="81"/>
      <c r="BX76" s="123">
        <f t="shared" si="4"/>
        <v>-4.4031999999999939E-2</v>
      </c>
      <c r="BY76" s="123">
        <f t="shared" si="11"/>
        <v>4.4031999999999939E-2</v>
      </c>
      <c r="BZ76" s="496">
        <f t="shared" si="46"/>
        <v>180.62978873616737</v>
      </c>
      <c r="CA76" s="496"/>
      <c r="CB76" s="496"/>
      <c r="CE76" s="123">
        <f t="shared" si="47"/>
        <v>1.0780000000000099E-2</v>
      </c>
      <c r="CF76" s="123">
        <f t="shared" si="12"/>
        <v>1.0780000000000099E-2</v>
      </c>
      <c r="CG76" s="514">
        <f t="shared" si="59"/>
        <v>-97.91467176232409</v>
      </c>
      <c r="CH76" s="514"/>
      <c r="CI76" s="514"/>
      <c r="CJ76" s="425"/>
      <c r="CK76" s="80"/>
      <c r="CM76" s="81"/>
      <c r="CO76" s="123">
        <f t="shared" si="30"/>
        <v>-5.2288000000000001E-2</v>
      </c>
      <c r="CP76" s="470">
        <f t="shared" si="31"/>
        <v>2.7712000000000001E-2</v>
      </c>
      <c r="CQ76" s="470"/>
      <c r="CR76" s="129">
        <f t="shared" si="32"/>
        <v>4.5037074431999968E-5</v>
      </c>
      <c r="CS76" s="462">
        <f t="shared" si="51"/>
        <v>1.0997895168000001E-5</v>
      </c>
      <c r="CT76" s="462"/>
      <c r="CU76" s="130">
        <f t="shared" si="34"/>
        <v>5.6034969599999966E-5</v>
      </c>
      <c r="CV76" s="413">
        <f t="shared" si="35"/>
        <v>-7.4047385125488088</v>
      </c>
      <c r="CX76" s="413"/>
      <c r="CZ76" s="102" t="s">
        <v>530</v>
      </c>
      <c r="DA76" s="123">
        <f t="shared" si="57"/>
        <v>-2.9399999999999999E-3</v>
      </c>
      <c r="DB76" s="123">
        <f t="shared" si="39"/>
        <v>6.0000000000002759E-5</v>
      </c>
      <c r="DC76" s="467">
        <f t="shared" si="40"/>
        <v>5.4096000000000005E-4</v>
      </c>
      <c r="DD76" s="467"/>
      <c r="DF76" s="424">
        <f t="shared" si="41"/>
        <v>1.0320000000000475E-5</v>
      </c>
      <c r="DG76" s="424">
        <f t="shared" ref="DG76:DG82" si="62">$DG$75</f>
        <v>1.4313801600000002E-5</v>
      </c>
      <c r="DH76" s="129">
        <f t="shared" si="42"/>
        <v>3.0650400000001424E-8</v>
      </c>
      <c r="DI76" s="129">
        <f t="shared" si="58"/>
        <v>1.4344452000000003E-5</v>
      </c>
      <c r="DJ76" s="313">
        <f t="shared" si="43"/>
        <v>-0.1391332582388769</v>
      </c>
      <c r="DL76" s="81"/>
      <c r="DN76" s="123">
        <f t="shared" si="16"/>
        <v>-4.5407999999999941E-2</v>
      </c>
      <c r="DO76" s="470">
        <f t="shared" si="17"/>
        <v>93.137234817086309</v>
      </c>
      <c r="DP76" s="470"/>
      <c r="DQ76" s="470">
        <f t="shared" si="18"/>
        <v>93.452618173149887</v>
      </c>
      <c r="DR76" s="470"/>
      <c r="DS76" s="125">
        <f t="shared" si="19"/>
        <v>186.58985299023618</v>
      </c>
      <c r="DT76" s="125">
        <f t="shared" si="20"/>
        <v>-0.31538335606357748</v>
      </c>
      <c r="DX76" s="123">
        <f t="shared" si="52"/>
        <v>8.8200000000000986E-3</v>
      </c>
      <c r="DY76" s="470">
        <f t="shared" si="53"/>
        <v>-40.056002084587206</v>
      </c>
      <c r="DZ76" s="470"/>
      <c r="EA76" s="101">
        <f t="shared" si="54"/>
        <v>40.102852713601933</v>
      </c>
      <c r="EB76" s="125">
        <f t="shared" si="55"/>
        <v>4.6850629014727474E-2</v>
      </c>
      <c r="EC76" s="125">
        <f t="shared" si="56"/>
        <v>-80.15885479818914</v>
      </c>
      <c r="ED76" s="80"/>
      <c r="EF76" s="81"/>
      <c r="EH76" s="123">
        <f t="shared" si="8"/>
        <v>-4.4031999999999939E-2</v>
      </c>
      <c r="EI76" s="470">
        <f t="shared" si="13"/>
        <v>32805.915344405112</v>
      </c>
      <c r="EJ76" s="470"/>
      <c r="EK76" s="470"/>
      <c r="EL76" s="128">
        <f t="shared" si="14"/>
        <v>2.4844853134562861</v>
      </c>
      <c r="ER76" s="123">
        <f t="shared" si="49"/>
        <v>1.0780000000000099E-2</v>
      </c>
      <c r="ES76" s="470">
        <f t="shared" si="15"/>
        <v>9598.1799057062381</v>
      </c>
      <c r="ET76" s="470"/>
      <c r="EU76" s="470"/>
      <c r="EV76" s="128">
        <f t="shared" si="50"/>
        <v>4.5932287107215206</v>
      </c>
      <c r="EX76" s="80"/>
      <c r="EZ76" s="81"/>
      <c r="FB76" s="124">
        <v>5.5</v>
      </c>
      <c r="FC76" s="38">
        <f t="shared" si="26"/>
        <v>157.90531500468038</v>
      </c>
      <c r="FD76" s="125">
        <f t="shared" si="27"/>
        <v>2.2165181709660997</v>
      </c>
      <c r="FE76" s="80"/>
      <c r="FF76" s="81"/>
      <c r="FG76" s="124">
        <v>5.5</v>
      </c>
      <c r="FH76" s="129">
        <f t="shared" si="28"/>
        <v>0</v>
      </c>
      <c r="FI76" s="422">
        <f t="shared" si="29"/>
        <v>1.7976931348623099E+308</v>
      </c>
      <c r="FJ76" s="80"/>
      <c r="FM76" s="51"/>
      <c r="FN76" s="41">
        <v>6.9</v>
      </c>
      <c r="FO76" s="42">
        <v>-2530</v>
      </c>
      <c r="FP76" s="50"/>
      <c r="FQ76" s="51"/>
      <c r="FR76" s="41">
        <v>6.9</v>
      </c>
      <c r="FS76" s="42">
        <v>5149</v>
      </c>
      <c r="FT76" s="50"/>
      <c r="FU76" s="51"/>
      <c r="FV76" s="41">
        <v>6.9</v>
      </c>
      <c r="FW76" s="42">
        <v>-540</v>
      </c>
      <c r="FX76" s="50"/>
      <c r="FY76" s="51"/>
      <c r="FZ76" s="41">
        <v>6.9</v>
      </c>
      <c r="GA76" s="42">
        <v>1278.25</v>
      </c>
      <c r="GB76" s="88"/>
    </row>
    <row r="77" spans="1:184">
      <c r="A77" s="13"/>
      <c r="B77" s="13"/>
      <c r="C77" s="13"/>
      <c r="D77" s="13"/>
      <c r="E77" s="13"/>
      <c r="F77" s="13"/>
      <c r="G77" s="13"/>
      <c r="H77" s="13"/>
      <c r="BC77" s="109">
        <v>-5.5999999999999897E-2</v>
      </c>
      <c r="BD77" s="110">
        <f t="shared" si="60"/>
        <v>-3.852799999999993E-2</v>
      </c>
      <c r="BE77" s="111"/>
      <c r="BF77" s="109">
        <v>1.90000000000001E-2</v>
      </c>
      <c r="BG77" s="110">
        <f t="shared" si="61"/>
        <v>1.8620000000000098E-2</v>
      </c>
      <c r="BI77" s="81"/>
      <c r="BK77" s="124">
        <v>6.3</v>
      </c>
      <c r="BL77" s="312">
        <f t="shared" si="44"/>
        <v>57.691959178141779</v>
      </c>
      <c r="BP77" s="124">
        <v>6.3</v>
      </c>
      <c r="BQ77" s="312">
        <f t="shared" si="45"/>
        <v>84.562671067460954</v>
      </c>
      <c r="BR77" s="119"/>
      <c r="BT77" s="80"/>
      <c r="BV77" s="81"/>
      <c r="BX77" s="123">
        <f t="shared" si="4"/>
        <v>-4.3343999999999938E-2</v>
      </c>
      <c r="BY77" s="123">
        <f t="shared" si="11"/>
        <v>4.3343999999999938E-2</v>
      </c>
      <c r="BZ77" s="496">
        <f t="shared" si="46"/>
        <v>177.80744828716476</v>
      </c>
      <c r="CA77" s="496"/>
      <c r="CB77" s="496"/>
      <c r="CE77" s="123">
        <f t="shared" si="47"/>
        <v>1.1760000000000098E-2</v>
      </c>
      <c r="CF77" s="123">
        <f t="shared" si="12"/>
        <v>1.1760000000000098E-2</v>
      </c>
      <c r="CG77" s="514">
        <f t="shared" si="59"/>
        <v>-106.81600555889892</v>
      </c>
      <c r="CH77" s="514"/>
      <c r="CI77" s="514"/>
      <c r="CJ77" s="425"/>
      <c r="CK77" s="80"/>
      <c r="CM77" s="81"/>
      <c r="CO77" s="123">
        <f t="shared" si="30"/>
        <v>-5.16E-2</v>
      </c>
      <c r="CP77" s="470">
        <f t="shared" si="31"/>
        <v>2.8400000000000002E-2</v>
      </c>
      <c r="CQ77" s="470"/>
      <c r="CR77" s="129">
        <f t="shared" si="32"/>
        <v>4.5037074431999968E-5</v>
      </c>
      <c r="CS77" s="462">
        <f t="shared" si="51"/>
        <v>1.1212319999999999E-5</v>
      </c>
      <c r="CT77" s="462"/>
      <c r="CU77" s="130">
        <f t="shared" si="34"/>
        <v>5.624939443199997E-5</v>
      </c>
      <c r="CV77" s="413">
        <f t="shared" si="35"/>
        <v>-7.4330736722337578</v>
      </c>
      <c r="CX77" s="413"/>
      <c r="DA77" s="123">
        <f t="shared" si="57"/>
        <v>-1.9599999999999999E-3</v>
      </c>
      <c r="DB77" s="123">
        <f t="shared" si="39"/>
        <v>1.0400000000000027E-3</v>
      </c>
      <c r="DC77" s="467">
        <f t="shared" si="40"/>
        <v>5.4096000000000005E-4</v>
      </c>
      <c r="DD77" s="467"/>
      <c r="DF77" s="424">
        <f t="shared" si="41"/>
        <v>1.7888000000000048E-4</v>
      </c>
      <c r="DG77" s="424">
        <f t="shared" si="62"/>
        <v>1.4313801600000002E-5</v>
      </c>
      <c r="DH77" s="129">
        <f t="shared" si="42"/>
        <v>4.4362240000000145E-7</v>
      </c>
      <c r="DI77" s="129">
        <f t="shared" si="58"/>
        <v>1.4757424000000004E-5</v>
      </c>
      <c r="DJ77" s="313">
        <f t="shared" si="43"/>
        <v>-0.14313885844733559</v>
      </c>
      <c r="DL77" s="81"/>
      <c r="DN77" s="123">
        <f t="shared" si="16"/>
        <v>-4.471999999999994E-2</v>
      </c>
      <c r="DO77" s="470">
        <f t="shared" si="17"/>
        <v>91.726064592585004</v>
      </c>
      <c r="DP77" s="470"/>
      <c r="DQ77" s="470">
        <f t="shared" si="18"/>
        <v>92.048335201430831</v>
      </c>
      <c r="DR77" s="470"/>
      <c r="DS77" s="125">
        <f t="shared" si="19"/>
        <v>183.77439979401584</v>
      </c>
      <c r="DT77" s="125">
        <f t="shared" si="20"/>
        <v>-0.3222706088458267</v>
      </c>
      <c r="DX77" s="123">
        <f t="shared" si="52"/>
        <v>9.8000000000000986E-3</v>
      </c>
      <c r="DY77" s="470">
        <f t="shared" si="53"/>
        <v>-44.506668982874629</v>
      </c>
      <c r="DZ77" s="470"/>
      <c r="EA77" s="101">
        <f t="shared" si="54"/>
        <v>44.548179687629073</v>
      </c>
      <c r="EB77" s="125">
        <f t="shared" si="55"/>
        <v>4.151070475444385E-2</v>
      </c>
      <c r="EC77" s="125">
        <f t="shared" si="56"/>
        <v>-89.054848670503702</v>
      </c>
      <c r="ED77" s="80"/>
      <c r="EF77" s="81"/>
      <c r="EH77" s="123">
        <f t="shared" si="8"/>
        <v>-4.3343999999999938E-2</v>
      </c>
      <c r="EI77" s="470">
        <f t="shared" si="13"/>
        <v>31795.389012187017</v>
      </c>
      <c r="EJ77" s="470"/>
      <c r="EK77" s="470"/>
      <c r="EL77" s="128">
        <f t="shared" si="14"/>
        <v>2.5236576647442441</v>
      </c>
      <c r="ER77" s="123">
        <f t="shared" si="49"/>
        <v>1.1760000000000098E-2</v>
      </c>
      <c r="ES77" s="470">
        <f t="shared" si="15"/>
        <v>11420.346319436363</v>
      </c>
      <c r="ET77" s="470"/>
      <c r="EU77" s="470"/>
      <c r="EV77" s="128">
        <f t="shared" si="50"/>
        <v>4.2108801118500567</v>
      </c>
      <c r="EX77" s="80"/>
      <c r="EZ77" s="81"/>
      <c r="FB77" s="124">
        <v>5.6</v>
      </c>
      <c r="FC77" s="38">
        <f t="shared" si="26"/>
        <v>154.4443765936189</v>
      </c>
      <c r="FD77" s="125">
        <f t="shared" si="27"/>
        <v>2.2661880459457322</v>
      </c>
      <c r="FE77" s="80"/>
      <c r="FF77" s="81"/>
      <c r="FG77" s="124">
        <v>5.6</v>
      </c>
      <c r="FH77" s="129">
        <f t="shared" si="28"/>
        <v>0</v>
      </c>
      <c r="FI77" s="422">
        <f t="shared" si="29"/>
        <v>1.7976931348623099E+308</v>
      </c>
      <c r="FJ77" s="80"/>
      <c r="FM77" s="51"/>
      <c r="FN77" s="41">
        <v>7</v>
      </c>
      <c r="FO77" s="42">
        <v>-2450</v>
      </c>
      <c r="FP77" s="50"/>
      <c r="FQ77" s="51"/>
      <c r="FR77" s="41">
        <v>7</v>
      </c>
      <c r="FS77" s="42">
        <v>4900</v>
      </c>
      <c r="FT77" s="50"/>
      <c r="FU77" s="51"/>
      <c r="FV77" s="41">
        <v>7</v>
      </c>
      <c r="FW77" s="42">
        <v>-525</v>
      </c>
      <c r="FX77" s="50"/>
      <c r="FY77" s="51"/>
      <c r="FZ77" s="41">
        <v>7</v>
      </c>
      <c r="GA77" s="42">
        <v>1225</v>
      </c>
      <c r="GB77" s="88"/>
    </row>
    <row r="78" spans="1:184">
      <c r="A78" s="13"/>
      <c r="B78" s="13"/>
      <c r="C78" s="13"/>
      <c r="D78" s="13"/>
      <c r="E78" s="13"/>
      <c r="F78" s="13"/>
      <c r="G78" s="13"/>
      <c r="H78" s="13"/>
      <c r="BC78" s="109">
        <v>-5.4999999999999903E-2</v>
      </c>
      <c r="BD78" s="110">
        <f t="shared" si="60"/>
        <v>-3.7839999999999936E-2</v>
      </c>
      <c r="BE78" s="111"/>
      <c r="BF78" s="109">
        <v>2.0000000000000101E-2</v>
      </c>
      <c r="BG78" s="110">
        <f t="shared" si="61"/>
        <v>1.96000000000001E-2</v>
      </c>
      <c r="BI78" s="81"/>
      <c r="BK78" s="124">
        <v>6.4</v>
      </c>
      <c r="BL78" s="312">
        <f t="shared" ref="BL78:BL109" si="63" xml:space="preserve"> ((FS71*$BL$10) / $BL$9) / 1000000</f>
        <v>55.176247553430557</v>
      </c>
      <c r="BP78" s="124">
        <v>6.4</v>
      </c>
      <c r="BQ78" s="312">
        <f t="shared" ref="BQ78:BQ109" si="64">((GA71*$BQ$10)/$BQ$9) / 1000000</f>
        <v>81.331720461998643</v>
      </c>
      <c r="BR78" s="119"/>
      <c r="BT78" s="80"/>
      <c r="BV78" s="81"/>
      <c r="BX78" s="123">
        <f t="shared" si="4"/>
        <v>-4.2655999999999937E-2</v>
      </c>
      <c r="BY78" s="123">
        <f t="shared" si="11"/>
        <v>4.2655999999999937E-2</v>
      </c>
      <c r="BZ78" s="496">
        <f t="shared" si="46"/>
        <v>174.98510783816212</v>
      </c>
      <c r="CA78" s="496"/>
      <c r="CB78" s="496"/>
      <c r="CE78" s="123">
        <f t="shared" si="47"/>
        <v>1.2740000000000098E-2</v>
      </c>
      <c r="CF78" s="123">
        <f t="shared" si="12"/>
        <v>1.2740000000000098E-2</v>
      </c>
      <c r="CG78" s="514">
        <f t="shared" si="59"/>
        <v>-115.71733935547375</v>
      </c>
      <c r="CH78" s="514"/>
      <c r="CI78" s="514"/>
      <c r="CJ78" s="425"/>
      <c r="CK78" s="80"/>
      <c r="CM78" s="81"/>
      <c r="CO78" s="123">
        <f t="shared" si="30"/>
        <v>-5.0911999999999999E-2</v>
      </c>
      <c r="CP78" s="470">
        <f t="shared" si="31"/>
        <v>2.9088000000000003E-2</v>
      </c>
      <c r="CQ78" s="470"/>
      <c r="CR78" s="129">
        <f t="shared" si="32"/>
        <v>4.5037074431999968E-5</v>
      </c>
      <c r="CS78" s="462">
        <f t="shared" si="51"/>
        <v>1.1423904768000001E-5</v>
      </c>
      <c r="CT78" s="462"/>
      <c r="CU78" s="130">
        <f t="shared" si="34"/>
        <v>5.6460979199999972E-5</v>
      </c>
      <c r="CV78" s="413">
        <f t="shared" si="35"/>
        <v>-7.4610335317904282</v>
      </c>
      <c r="CX78" s="413"/>
      <c r="DA78" s="123">
        <f t="shared" si="57"/>
        <v>-9.7999999999999997E-4</v>
      </c>
      <c r="DB78" s="123">
        <f t="shared" si="39"/>
        <v>2.0200000000000027E-3</v>
      </c>
      <c r="DC78" s="467">
        <f t="shared" si="40"/>
        <v>5.4096000000000005E-4</v>
      </c>
      <c r="DD78" s="467"/>
      <c r="DF78" s="424">
        <f t="shared" si="41"/>
        <v>3.4744000000000051E-4</v>
      </c>
      <c r="DG78" s="424">
        <f t="shared" si="62"/>
        <v>1.4313801600000002E-5</v>
      </c>
      <c r="DH78" s="129">
        <f t="shared" si="42"/>
        <v>6.9140560000000142E-7</v>
      </c>
      <c r="DI78" s="129">
        <f t="shared" si="58"/>
        <v>1.5005207200000004E-5</v>
      </c>
      <c r="DJ78" s="313">
        <f t="shared" si="43"/>
        <v>-0.14554221857241081</v>
      </c>
      <c r="DL78" s="81"/>
      <c r="DN78" s="123">
        <f t="shared" si="16"/>
        <v>-4.4031999999999939E-2</v>
      </c>
      <c r="DO78" s="470">
        <f t="shared" si="17"/>
        <v>90.314894368083685</v>
      </c>
      <c r="DP78" s="470"/>
      <c r="DQ78" s="470">
        <f t="shared" si="18"/>
        <v>90.644240853435718</v>
      </c>
      <c r="DR78" s="470"/>
      <c r="DS78" s="125">
        <f t="shared" si="19"/>
        <v>180.9591352215194</v>
      </c>
      <c r="DT78" s="125">
        <f t="shared" si="20"/>
        <v>-0.32934648535203337</v>
      </c>
      <c r="DX78" s="123">
        <f t="shared" si="52"/>
        <v>1.0780000000000099E-2</v>
      </c>
      <c r="DY78" s="470">
        <f t="shared" si="53"/>
        <v>-48.957335881162045</v>
      </c>
      <c r="DZ78" s="470"/>
      <c r="EA78" s="101">
        <f t="shared" si="54"/>
        <v>48.994418624728134</v>
      </c>
      <c r="EB78" s="125">
        <f t="shared" si="55"/>
        <v>3.7082743566088539E-2</v>
      </c>
      <c r="EC78" s="125">
        <f t="shared" si="56"/>
        <v>-97.951754505890179</v>
      </c>
      <c r="ED78" s="80"/>
      <c r="EF78" s="81"/>
      <c r="EH78" s="123">
        <f t="shared" si="8"/>
        <v>-4.2655999999999937E-2</v>
      </c>
      <c r="EI78" s="470">
        <f t="shared" si="13"/>
        <v>30800.779808061936</v>
      </c>
      <c r="EJ78" s="470"/>
      <c r="EK78" s="470"/>
      <c r="EL78" s="128">
        <f t="shared" si="14"/>
        <v>2.5640805112834393</v>
      </c>
      <c r="ER78" s="123">
        <f t="shared" si="49"/>
        <v>1.2740000000000098E-2</v>
      </c>
      <c r="ES78" s="470">
        <f t="shared" si="15"/>
        <v>13400.964296990276</v>
      </c>
      <c r="ET78" s="470"/>
      <c r="EU78" s="470"/>
      <c r="EV78" s="128">
        <f t="shared" si="50"/>
        <v>3.8872680489428015</v>
      </c>
      <c r="EX78" s="80"/>
      <c r="EZ78" s="81"/>
      <c r="FB78" s="124">
        <v>5.7</v>
      </c>
      <c r="FC78" s="38">
        <f t="shared" si="26"/>
        <v>150.98343818255739</v>
      </c>
      <c r="FD78" s="125">
        <f t="shared" si="27"/>
        <v>2.3181350498642592</v>
      </c>
      <c r="FE78" s="80"/>
      <c r="FF78" s="81"/>
      <c r="FG78" s="124">
        <v>5.7</v>
      </c>
      <c r="FH78" s="129">
        <f t="shared" si="28"/>
        <v>0</v>
      </c>
      <c r="FI78" s="422">
        <f t="shared" si="29"/>
        <v>1.7976931348623099E+308</v>
      </c>
      <c r="FJ78" s="80"/>
      <c r="FM78" s="51"/>
      <c r="FN78" s="41">
        <v>7.1</v>
      </c>
      <c r="FO78" s="42">
        <v>-2370.6428571428573</v>
      </c>
      <c r="FP78" s="50"/>
      <c r="FQ78" s="51"/>
      <c r="FR78" s="41">
        <v>7.1</v>
      </c>
      <c r="FS78" s="42">
        <v>4658.9785714285754</v>
      </c>
      <c r="FT78" s="50"/>
      <c r="FU78" s="51"/>
      <c r="FV78" s="41">
        <v>7.1</v>
      </c>
      <c r="FW78" s="42">
        <v>-510.10714285714266</v>
      </c>
      <c r="FX78" s="50"/>
      <c r="FY78" s="51"/>
      <c r="FZ78" s="41">
        <v>7.1</v>
      </c>
      <c r="GA78" s="42">
        <v>1173.2464285714268</v>
      </c>
      <c r="GB78" s="88"/>
    </row>
    <row r="79" spans="1:184">
      <c r="A79" s="13"/>
      <c r="B79" s="13"/>
      <c r="C79" s="13"/>
      <c r="D79" s="13"/>
      <c r="E79" s="13"/>
      <c r="F79" s="13"/>
      <c r="G79" s="13"/>
      <c r="H79" s="13"/>
      <c r="BC79" s="109">
        <v>-5.3999999999999902E-2</v>
      </c>
      <c r="BD79" s="110">
        <f t="shared" si="60"/>
        <v>-3.7151999999999935E-2</v>
      </c>
      <c r="BE79" s="111"/>
      <c r="BF79" s="109">
        <v>2.1000000000000098E-2</v>
      </c>
      <c r="BG79" s="110">
        <f t="shared" si="61"/>
        <v>2.0580000000000095E-2</v>
      </c>
      <c r="BI79" s="81"/>
      <c r="BK79" s="124">
        <v>6.5</v>
      </c>
      <c r="BL79" s="312">
        <f t="shared" si="63"/>
        <v>52.728299204805836</v>
      </c>
      <c r="BP79" s="124">
        <v>6.5</v>
      </c>
      <c r="BQ79" s="312">
        <f t="shared" si="64"/>
        <v>78.178624087993285</v>
      </c>
      <c r="BR79" s="119"/>
      <c r="BT79" s="80"/>
      <c r="BV79" s="81"/>
      <c r="BX79" s="123">
        <f t="shared" ref="BX79:BX142" si="65">BD72</f>
        <v>-4.1967999999999936E-2</v>
      </c>
      <c r="BY79" s="123">
        <f t="shared" si="11"/>
        <v>4.1967999999999936E-2</v>
      </c>
      <c r="BZ79" s="496">
        <f t="shared" ref="BZ79:BZ110" si="66">(($BY$11*BY79)/$BY$12)/1000000</f>
        <v>172.16276738915951</v>
      </c>
      <c r="CA79" s="496"/>
      <c r="CB79" s="496"/>
      <c r="CE79" s="123">
        <f t="shared" ref="CE79:CE110" si="67">BG72</f>
        <v>1.3720000000000097E-2</v>
      </c>
      <c r="CF79" s="123">
        <f t="shared" si="12"/>
        <v>1.3720000000000097E-2</v>
      </c>
      <c r="CG79" s="514">
        <f t="shared" si="59"/>
        <v>-124.61867315204857</v>
      </c>
      <c r="CH79" s="514"/>
      <c r="CI79" s="514"/>
      <c r="CJ79" s="425"/>
      <c r="CK79" s="80"/>
      <c r="CM79" s="81"/>
      <c r="CO79" s="123">
        <f t="shared" si="30"/>
        <v>-5.0223999999999998E-2</v>
      </c>
      <c r="CP79" s="470">
        <f t="shared" si="31"/>
        <v>2.9776000000000004E-2</v>
      </c>
      <c r="CQ79" s="470"/>
      <c r="CR79" s="129">
        <f t="shared" si="32"/>
        <v>4.5037074431999968E-5</v>
      </c>
      <c r="CS79" s="462">
        <f t="shared" si="51"/>
        <v>1.1632649472000003E-5</v>
      </c>
      <c r="CT79" s="462"/>
      <c r="CU79" s="130">
        <f t="shared" si="34"/>
        <v>5.6669723903999972E-5</v>
      </c>
      <c r="CV79" s="413">
        <f t="shared" si="35"/>
        <v>-7.4886180912188207</v>
      </c>
      <c r="CX79" s="413"/>
      <c r="DA79" s="123">
        <f t="shared" si="57"/>
        <v>0</v>
      </c>
      <c r="DB79" s="123">
        <f t="shared" si="39"/>
        <v>3.0000000000000027E-3</v>
      </c>
      <c r="DC79" s="467">
        <f t="shared" si="40"/>
        <v>5.4096000000000005E-4</v>
      </c>
      <c r="DD79" s="467"/>
      <c r="DF79" s="424">
        <f t="shared" si="41"/>
        <v>5.1600000000000051E-4</v>
      </c>
      <c r="DG79" s="424">
        <f t="shared" si="62"/>
        <v>1.4313801600000002E-5</v>
      </c>
      <c r="DH79" s="129">
        <f t="shared" si="42"/>
        <v>7.740000000000014E-7</v>
      </c>
      <c r="DI79" s="129">
        <f t="shared" si="58"/>
        <v>1.5087801600000004E-5</v>
      </c>
      <c r="DJ79" s="313">
        <f t="shared" si="43"/>
        <v>-0.14634333861410254</v>
      </c>
      <c r="DL79" s="81"/>
      <c r="DN79" s="123">
        <f t="shared" si="16"/>
        <v>-4.3343999999999938E-2</v>
      </c>
      <c r="DO79" s="470">
        <f t="shared" si="17"/>
        <v>88.90372414358238</v>
      </c>
      <c r="DP79" s="470"/>
      <c r="DQ79" s="470">
        <f t="shared" si="18"/>
        <v>89.240343727092451</v>
      </c>
      <c r="DR79" s="470"/>
      <c r="DS79" s="125">
        <f t="shared" si="19"/>
        <v>178.14406787067483</v>
      </c>
      <c r="DT79" s="125">
        <f t="shared" si="20"/>
        <v>-0.33661958351007115</v>
      </c>
      <c r="DX79" s="123">
        <f t="shared" si="52"/>
        <v>1.1760000000000098E-2</v>
      </c>
      <c r="DY79" s="470">
        <f t="shared" si="53"/>
        <v>-53.408002779449461</v>
      </c>
      <c r="DZ79" s="470"/>
      <c r="EA79" s="101">
        <f t="shared" si="54"/>
        <v>53.441343416705266</v>
      </c>
      <c r="EB79" s="125">
        <f t="shared" si="55"/>
        <v>3.3340637255804495E-2</v>
      </c>
      <c r="EC79" s="125">
        <f t="shared" si="56"/>
        <v>-106.84934619615473</v>
      </c>
      <c r="ED79" s="80"/>
      <c r="EF79" s="81"/>
      <c r="EH79" s="123">
        <f t="shared" ref="EH79:EH142" si="68">BD72</f>
        <v>-4.1967999999999936E-2</v>
      </c>
      <c r="EI79" s="470">
        <f t="shared" ref="EI79:EI142" si="69">DS81 ^2 - (DS81 * DT81) + DT81^2</f>
        <v>29822.087573573444</v>
      </c>
      <c r="EJ79" s="470"/>
      <c r="EK79" s="470"/>
      <c r="EL79" s="128">
        <f t="shared" ref="EL79:EL142" si="70">$EI$10/SQRT(EI79)</f>
        <v>2.6058144808176684</v>
      </c>
      <c r="ER79" s="123">
        <f t="shared" ref="ER79:ER110" si="71">BG72</f>
        <v>1.3720000000000097E-2</v>
      </c>
      <c r="ES79" s="470">
        <f t="shared" si="15"/>
        <v>15540.034415981969</v>
      </c>
      <c r="ET79" s="470"/>
      <c r="EU79" s="470"/>
      <c r="EV79" s="128">
        <f t="shared" ref="EV79:EV115" si="72">$ES$10/SQRT(ES79)</f>
        <v>3.6098281360511644</v>
      </c>
      <c r="EX79" s="80"/>
      <c r="EZ79" s="81"/>
      <c r="FB79" s="124">
        <v>5.8</v>
      </c>
      <c r="FC79" s="38">
        <f t="shared" si="26"/>
        <v>147.52249977149592</v>
      </c>
      <c r="FD79" s="125">
        <f t="shared" si="27"/>
        <v>2.3725194498610747</v>
      </c>
      <c r="FE79" s="80"/>
      <c r="FF79" s="81"/>
      <c r="FG79" s="124">
        <v>5.8</v>
      </c>
      <c r="FH79" s="129">
        <f t="shared" si="28"/>
        <v>0</v>
      </c>
      <c r="FI79" s="422">
        <f t="shared" si="29"/>
        <v>1.7976931348623099E+308</v>
      </c>
      <c r="FJ79" s="80"/>
      <c r="FM79" s="51"/>
      <c r="FN79" s="41">
        <v>7.2</v>
      </c>
      <c r="FO79" s="42">
        <v>-2292.5714285714289</v>
      </c>
      <c r="FP79" s="50"/>
      <c r="FQ79" s="51"/>
      <c r="FR79" s="41">
        <v>7.2</v>
      </c>
      <c r="FS79" s="42">
        <v>4425.8285714285739</v>
      </c>
      <c r="FT79" s="50"/>
      <c r="FU79" s="51"/>
      <c r="FV79" s="41">
        <v>7.2</v>
      </c>
      <c r="FW79" s="42">
        <v>-495.42857142857156</v>
      </c>
      <c r="FX79" s="50"/>
      <c r="FY79" s="51"/>
      <c r="FZ79" s="41">
        <v>7.2</v>
      </c>
      <c r="GA79" s="42">
        <v>1122.971428571429</v>
      </c>
      <c r="GB79" s="88"/>
    </row>
    <row r="80" spans="1:184">
      <c r="A80" s="13"/>
      <c r="B80" s="13"/>
      <c r="C80" s="13"/>
      <c r="D80" s="13"/>
      <c r="E80" s="13"/>
      <c r="F80" s="13"/>
      <c r="G80" s="13"/>
      <c r="H80" s="13"/>
      <c r="BC80" s="109">
        <v>-5.2999999999999901E-2</v>
      </c>
      <c r="BD80" s="110">
        <f t="shared" si="60"/>
        <v>-3.6463999999999934E-2</v>
      </c>
      <c r="BE80" s="111"/>
      <c r="BF80" s="109">
        <v>2.2000000000000099E-2</v>
      </c>
      <c r="BG80" s="110">
        <f t="shared" si="61"/>
        <v>2.1560000000000096E-2</v>
      </c>
      <c r="BI80" s="81"/>
      <c r="BK80" s="124">
        <v>6.6</v>
      </c>
      <c r="BL80" s="312">
        <f t="shared" si="63"/>
        <v>50.348114132267611</v>
      </c>
      <c r="BP80" s="124">
        <v>6.6</v>
      </c>
      <c r="BQ80" s="312">
        <f t="shared" si="64"/>
        <v>75.103381945444838</v>
      </c>
      <c r="BR80" s="119"/>
      <c r="BT80" s="80"/>
      <c r="BV80" s="81"/>
      <c r="BX80" s="123">
        <f t="shared" si="65"/>
        <v>-4.1279999999999935E-2</v>
      </c>
      <c r="BY80" s="123">
        <f t="shared" ref="BY80:BY143" si="73">ABS(BX80)</f>
        <v>4.1279999999999935E-2</v>
      </c>
      <c r="BZ80" s="496">
        <f t="shared" si="66"/>
        <v>169.34042694015687</v>
      </c>
      <c r="CA80" s="496"/>
      <c r="CB80" s="496"/>
      <c r="CE80" s="123">
        <f t="shared" si="67"/>
        <v>1.4700000000000098E-2</v>
      </c>
      <c r="CF80" s="123">
        <f t="shared" ref="CF80:CF115" si="74">ABS(CE80)</f>
        <v>1.4700000000000098E-2</v>
      </c>
      <c r="CG80" s="514">
        <f t="shared" si="59"/>
        <v>-133.52000694862343</v>
      </c>
      <c r="CH80" s="514"/>
      <c r="CI80" s="514"/>
      <c r="CJ80" s="425"/>
      <c r="CK80" s="80"/>
      <c r="CM80" s="81"/>
      <c r="CO80" s="123">
        <f t="shared" si="30"/>
        <v>-4.9536000000000004E-2</v>
      </c>
      <c r="CP80" s="470">
        <f t="shared" si="31"/>
        <v>3.0463999999999998E-2</v>
      </c>
      <c r="CQ80" s="470"/>
      <c r="CR80" s="129">
        <f t="shared" si="32"/>
        <v>4.5037074431999968E-5</v>
      </c>
      <c r="CS80" s="462">
        <f t="shared" si="51"/>
        <v>1.1838554112E-5</v>
      </c>
      <c r="CT80" s="462"/>
      <c r="CU80" s="130">
        <f t="shared" si="34"/>
        <v>5.6875628543999969E-5</v>
      </c>
      <c r="CV80" s="413">
        <f t="shared" si="35"/>
        <v>-7.5158273505189364</v>
      </c>
      <c r="CX80" s="413"/>
      <c r="DA80" s="123">
        <f t="shared" si="57"/>
        <v>9.7999999999999411E-4</v>
      </c>
      <c r="DB80" s="123">
        <f t="shared" si="39"/>
        <v>2.0200000000000088E-3</v>
      </c>
      <c r="DC80" s="467">
        <f t="shared" si="40"/>
        <v>5.4096000000000005E-4</v>
      </c>
      <c r="DD80" s="467"/>
      <c r="DF80" s="424">
        <f t="shared" si="41"/>
        <v>3.4744000000000154E-4</v>
      </c>
      <c r="DG80" s="424">
        <f t="shared" si="62"/>
        <v>1.4313801600000002E-5</v>
      </c>
      <c r="DH80" s="129">
        <f t="shared" si="42"/>
        <v>6.9140560000000259E-7</v>
      </c>
      <c r="DI80" s="129">
        <f t="shared" si="58"/>
        <v>1.5005207200000006E-5</v>
      </c>
      <c r="DJ80" s="313">
        <f t="shared" si="43"/>
        <v>-0.14554221857241084</v>
      </c>
      <c r="DL80" s="81"/>
      <c r="DN80" s="123">
        <f t="shared" si="16"/>
        <v>-4.2655999999999937E-2</v>
      </c>
      <c r="DO80" s="470">
        <f t="shared" si="17"/>
        <v>87.492553919081061</v>
      </c>
      <c r="DP80" s="470"/>
      <c r="DQ80" s="470">
        <f t="shared" si="18"/>
        <v>87.836652973533077</v>
      </c>
      <c r="DR80" s="470"/>
      <c r="DS80" s="125">
        <f t="shared" si="19"/>
        <v>175.32920689261414</v>
      </c>
      <c r="DT80" s="125">
        <f t="shared" si="20"/>
        <v>-0.34409905445201616</v>
      </c>
      <c r="DX80" s="123">
        <f t="shared" si="52"/>
        <v>1.2740000000000098E-2</v>
      </c>
      <c r="DY80" s="470">
        <f t="shared" si="53"/>
        <v>-57.858669677736877</v>
      </c>
      <c r="DZ80" s="470"/>
      <c r="EA80" s="101">
        <f t="shared" si="54"/>
        <v>57.888797534908278</v>
      </c>
      <c r="EB80" s="125">
        <f t="shared" si="55"/>
        <v>3.0127857171400763E-2</v>
      </c>
      <c r="EC80" s="125">
        <f t="shared" si="56"/>
        <v>-115.74746721264515</v>
      </c>
      <c r="ED80" s="80"/>
      <c r="EF80" s="81"/>
      <c r="EH80" s="123">
        <f t="shared" si="68"/>
        <v>-4.1279999999999935E-2</v>
      </c>
      <c r="EI80" s="470">
        <f t="shared" si="69"/>
        <v>28859.312152800339</v>
      </c>
      <c r="EJ80" s="470"/>
      <c r="EK80" s="470"/>
      <c r="EL80" s="128">
        <f t="shared" si="70"/>
        <v>2.6489241692674739</v>
      </c>
      <c r="ER80" s="123">
        <f t="shared" si="71"/>
        <v>1.4700000000000098E-2</v>
      </c>
      <c r="ES80" s="470">
        <f t="shared" ref="ES80:ES115" si="75">EB82^2 - EB82*EC82 + EC82^2</f>
        <v>17837.557300234559</v>
      </c>
      <c r="ET80" s="470"/>
      <c r="EU80" s="470"/>
      <c r="EV80" s="128">
        <f t="shared" si="72"/>
        <v>3.3693398861647372</v>
      </c>
      <c r="EX80" s="80"/>
      <c r="EZ80" s="81"/>
      <c r="FB80" s="124">
        <v>5.9</v>
      </c>
      <c r="FC80" s="38">
        <f t="shared" si="26"/>
        <v>144.06156136043444</v>
      </c>
      <c r="FD80" s="125">
        <f t="shared" si="27"/>
        <v>2.4295169141220012</v>
      </c>
      <c r="FE80" s="80"/>
      <c r="FF80" s="81"/>
      <c r="FG80" s="124">
        <v>5.9</v>
      </c>
      <c r="FH80" s="129">
        <f t="shared" si="28"/>
        <v>0</v>
      </c>
      <c r="FI80" s="422">
        <f t="shared" si="29"/>
        <v>1.7976931348623099E+308</v>
      </c>
      <c r="FJ80" s="80"/>
      <c r="FM80" s="51"/>
      <c r="FN80" s="41">
        <v>7.3</v>
      </c>
      <c r="FO80" s="42">
        <v>-2215.7857142857147</v>
      </c>
      <c r="FP80" s="50"/>
      <c r="FQ80" s="51"/>
      <c r="FR80" s="41">
        <v>7.3</v>
      </c>
      <c r="FS80" s="42">
        <v>4200.4214285714261</v>
      </c>
      <c r="FT80" s="50"/>
      <c r="FU80" s="51"/>
      <c r="FV80" s="41">
        <v>7.3</v>
      </c>
      <c r="FW80" s="42">
        <v>-480.96428571428578</v>
      </c>
      <c r="FX80" s="50"/>
      <c r="FY80" s="51"/>
      <c r="FZ80" s="41">
        <v>7.3</v>
      </c>
      <c r="GA80" s="42">
        <v>1074.153571428571</v>
      </c>
      <c r="GB80" s="88"/>
    </row>
    <row r="81" spans="1:184">
      <c r="A81" s="13"/>
      <c r="B81" s="13"/>
      <c r="C81" s="13"/>
      <c r="D81" s="13"/>
      <c r="E81" s="13"/>
      <c r="F81" s="13"/>
      <c r="G81" s="13"/>
      <c r="H81" s="13"/>
      <c r="BC81" s="109">
        <v>-5.19999999999999E-2</v>
      </c>
      <c r="BD81" s="110">
        <f t="shared" si="60"/>
        <v>-3.5775999999999933E-2</v>
      </c>
      <c r="BE81" s="111"/>
      <c r="BF81" s="109">
        <v>2.30000000000001E-2</v>
      </c>
      <c r="BG81" s="110">
        <f t="shared" si="61"/>
        <v>2.2540000000000098E-2</v>
      </c>
      <c r="BI81" s="81"/>
      <c r="BK81" s="124">
        <v>6.7</v>
      </c>
      <c r="BL81" s="312">
        <f t="shared" si="63"/>
        <v>48.035692335815881</v>
      </c>
      <c r="BP81" s="124">
        <v>6.7</v>
      </c>
      <c r="BQ81" s="312">
        <f t="shared" si="64"/>
        <v>72.105994034353301</v>
      </c>
      <c r="BR81" s="119"/>
      <c r="BT81" s="80"/>
      <c r="BV81" s="81"/>
      <c r="BX81" s="123">
        <f t="shared" si="65"/>
        <v>-4.0591999999999934E-2</v>
      </c>
      <c r="BY81" s="123">
        <f t="shared" si="73"/>
        <v>4.0591999999999934E-2</v>
      </c>
      <c r="BZ81" s="496">
        <f t="shared" si="66"/>
        <v>166.51808649115426</v>
      </c>
      <c r="CA81" s="496"/>
      <c r="CB81" s="496"/>
      <c r="CE81" s="123">
        <f t="shared" si="67"/>
        <v>1.56800000000001E-2</v>
      </c>
      <c r="CF81" s="123">
        <f t="shared" si="74"/>
        <v>1.56800000000001E-2</v>
      </c>
      <c r="CG81" s="514">
        <f t="shared" si="59"/>
        <v>-142.42134074519831</v>
      </c>
      <c r="CH81" s="514"/>
      <c r="CI81" s="514"/>
      <c r="CJ81" s="425"/>
      <c r="CK81" s="80"/>
      <c r="CM81" s="81"/>
      <c r="CO81" s="123">
        <f t="shared" si="30"/>
        <v>-4.8848000000000003E-2</v>
      </c>
      <c r="CP81" s="470">
        <f t="shared" si="31"/>
        <v>3.1151999999999999E-2</v>
      </c>
      <c r="CQ81" s="470"/>
      <c r="CR81" s="129">
        <f t="shared" si="32"/>
        <v>4.5037074431999968E-5</v>
      </c>
      <c r="CS81" s="462">
        <f t="shared" si="51"/>
        <v>1.2041618688000002E-5</v>
      </c>
      <c r="CT81" s="462"/>
      <c r="CU81" s="130">
        <f t="shared" si="34"/>
        <v>5.7078693119999971E-5</v>
      </c>
      <c r="CV81" s="413">
        <f t="shared" si="35"/>
        <v>-7.5426613096907751</v>
      </c>
      <c r="CX81" s="413"/>
      <c r="DA81" s="123">
        <f t="shared" si="57"/>
        <v>1.9599999999999904E-3</v>
      </c>
      <c r="DB81" s="123">
        <f t="shared" si="39"/>
        <v>1.0400000000000123E-3</v>
      </c>
      <c r="DC81" s="467">
        <f t="shared" si="40"/>
        <v>5.4096000000000005E-4</v>
      </c>
      <c r="DD81" s="467"/>
      <c r="DF81" s="424">
        <f t="shared" si="41"/>
        <v>1.7888000000000214E-4</v>
      </c>
      <c r="DG81" s="424">
        <f t="shared" si="62"/>
        <v>1.4313801600000002E-5</v>
      </c>
      <c r="DH81" s="129">
        <f t="shared" si="42"/>
        <v>4.4362240000000468E-7</v>
      </c>
      <c r="DI81" s="129">
        <f t="shared" si="58"/>
        <v>1.4757424000000008E-5</v>
      </c>
      <c r="DJ81" s="313">
        <f t="shared" si="43"/>
        <v>-0.14313885844733565</v>
      </c>
      <c r="DL81" s="81"/>
      <c r="DN81" s="123">
        <f t="shared" ref="DN81:DN144" si="76">BD72</f>
        <v>-4.1967999999999936E-2</v>
      </c>
      <c r="DO81" s="470">
        <f t="shared" ref="DO81:DO144" si="77">(BZ79+$DO$12)/2</f>
        <v>86.081383694579756</v>
      </c>
      <c r="DP81" s="470"/>
      <c r="DQ81" s="470">
        <f t="shared" ref="DQ81:DQ144" si="78" xml:space="preserve"> SQRT(( (BZ79 - $DO$12) /2)^2 + CV91^2)</f>
        <v>86.433178341807263</v>
      </c>
      <c r="DR81" s="470"/>
      <c r="DS81" s="125">
        <f t="shared" ref="DS81:DS144" si="79">DO81+DQ81</f>
        <v>172.51456203638702</v>
      </c>
      <c r="DT81" s="125">
        <f t="shared" ref="DT81:DT144" si="80">DO81-DQ81</f>
        <v>-0.35179464722750708</v>
      </c>
      <c r="DX81" s="123">
        <f t="shared" ref="DX81:DX112" si="81">BG72</f>
        <v>1.3720000000000097E-2</v>
      </c>
      <c r="DY81" s="470">
        <f t="shared" ref="DY81:DY112" si="82">($DY$12+CG79)/2</f>
        <v>-62.309336576024286</v>
      </c>
      <c r="DZ81" s="470"/>
      <c r="EA81" s="101">
        <f t="shared" ref="EA81:EA112" si="83">SQRT( ( ($DY$12-CG79)/2)^2 +DJ93^2)</f>
        <v>62.336669228305986</v>
      </c>
      <c r="EB81" s="125">
        <f t="shared" ref="EB81:EB112" si="84">DY81+EA81</f>
        <v>2.7332652281700121E-2</v>
      </c>
      <c r="EC81" s="125">
        <f t="shared" ref="EC81:EC117" si="85">DY81-EA81</f>
        <v>-124.64600580433027</v>
      </c>
      <c r="ED81" s="80"/>
      <c r="EF81" s="81"/>
      <c r="EH81" s="123">
        <f t="shared" si="68"/>
        <v>-4.0591999999999934E-2</v>
      </c>
      <c r="EI81" s="470">
        <f t="shared" si="69"/>
        <v>27912.453392356794</v>
      </c>
      <c r="EJ81" s="470"/>
      <c r="EK81" s="470"/>
      <c r="EL81" s="128">
        <f t="shared" si="70"/>
        <v>2.6934784694342766</v>
      </c>
      <c r="ER81" s="123">
        <f t="shared" si="71"/>
        <v>1.56800000000001E-2</v>
      </c>
      <c r="ES81" s="470">
        <f t="shared" si="75"/>
        <v>20293.533619780275</v>
      </c>
      <c r="ET81" s="470"/>
      <c r="EU81" s="470"/>
      <c r="EV81" s="128">
        <f t="shared" si="72"/>
        <v>3.1588839854883464</v>
      </c>
      <c r="EX81" s="80"/>
      <c r="EZ81" s="81"/>
      <c r="FB81" s="124">
        <v>6</v>
      </c>
      <c r="FC81" s="38">
        <f t="shared" si="26"/>
        <v>140.60062294937293</v>
      </c>
      <c r="FD81" s="125">
        <f t="shared" si="27"/>
        <v>2.4893204073926971</v>
      </c>
      <c r="FE81" s="80"/>
      <c r="FF81" s="81"/>
      <c r="FG81" s="124">
        <v>6</v>
      </c>
      <c r="FH81" s="129">
        <f t="shared" si="28"/>
        <v>0</v>
      </c>
      <c r="FI81" s="422">
        <f t="shared" si="29"/>
        <v>1.7976931348623099E+308</v>
      </c>
      <c r="FJ81" s="80"/>
      <c r="FM81" s="51"/>
      <c r="FN81" s="41">
        <v>7.4</v>
      </c>
      <c r="FO81" s="42">
        <v>-2140.2857142857151</v>
      </c>
      <c r="FP81" s="50"/>
      <c r="FQ81" s="51"/>
      <c r="FR81" s="41">
        <v>7.4</v>
      </c>
      <c r="FS81" s="42">
        <v>3982.6285714285768</v>
      </c>
      <c r="FT81" s="50"/>
      <c r="FU81" s="51"/>
      <c r="FV81" s="41">
        <v>7.4</v>
      </c>
      <c r="FW81" s="42">
        <v>-466.71428571428578</v>
      </c>
      <c r="FX81" s="50"/>
      <c r="FY81" s="51"/>
      <c r="FZ81" s="41">
        <v>7.4</v>
      </c>
      <c r="GA81" s="42">
        <v>1026.7714285714283</v>
      </c>
      <c r="GB81" s="88"/>
    </row>
    <row r="82" spans="1:184">
      <c r="A82" s="13"/>
      <c r="B82" s="13"/>
      <c r="C82" s="13"/>
      <c r="D82" s="13"/>
      <c r="E82" s="13"/>
      <c r="F82" s="13"/>
      <c r="G82" s="13"/>
      <c r="H82" s="13"/>
      <c r="BC82" s="109">
        <v>-5.09999999999999E-2</v>
      </c>
      <c r="BD82" s="110">
        <f t="shared" si="60"/>
        <v>-3.5087999999999932E-2</v>
      </c>
      <c r="BE82" s="111"/>
      <c r="BF82" s="109">
        <v>2.4000000000000101E-2</v>
      </c>
      <c r="BG82" s="110">
        <f t="shared" si="61"/>
        <v>2.35200000000001E-2</v>
      </c>
      <c r="BI82" s="81"/>
      <c r="BK82" s="124">
        <v>6.8</v>
      </c>
      <c r="BL82" s="312">
        <f t="shared" si="63"/>
        <v>45.79103381545066</v>
      </c>
      <c r="BP82" s="124">
        <v>6.8</v>
      </c>
      <c r="BQ82" s="312">
        <f t="shared" si="64"/>
        <v>69.186460354718704</v>
      </c>
      <c r="BR82" s="119"/>
      <c r="BT82" s="80"/>
      <c r="BV82" s="81"/>
      <c r="BX82" s="123">
        <f t="shared" si="65"/>
        <v>-3.9903999999999933E-2</v>
      </c>
      <c r="BY82" s="123">
        <f t="shared" si="73"/>
        <v>3.9903999999999933E-2</v>
      </c>
      <c r="BZ82" s="496">
        <f t="shared" si="66"/>
        <v>163.6957460421516</v>
      </c>
      <c r="CA82" s="496"/>
      <c r="CB82" s="496"/>
      <c r="CE82" s="123">
        <f t="shared" si="67"/>
        <v>1.6660000000000095E-2</v>
      </c>
      <c r="CF82" s="123">
        <f t="shared" si="74"/>
        <v>1.6660000000000095E-2</v>
      </c>
      <c r="CG82" s="514">
        <f t="shared" si="59"/>
        <v>-151.32267454177307</v>
      </c>
      <c r="CH82" s="514"/>
      <c r="CI82" s="514"/>
      <c r="CJ82" s="425"/>
      <c r="CK82" s="80"/>
      <c r="CM82" s="81"/>
      <c r="CO82" s="123">
        <f t="shared" si="30"/>
        <v>-4.8160000000000008E-2</v>
      </c>
      <c r="CP82" s="470">
        <f t="shared" si="31"/>
        <v>3.1839999999999993E-2</v>
      </c>
      <c r="CQ82" s="470"/>
      <c r="CR82" s="129">
        <f t="shared" si="32"/>
        <v>4.5037074431999968E-5</v>
      </c>
      <c r="CS82" s="462">
        <f t="shared" si="51"/>
        <v>1.2241843199999998E-5</v>
      </c>
      <c r="CT82" s="462"/>
      <c r="CU82" s="130">
        <f t="shared" si="34"/>
        <v>5.7278917631999964E-5</v>
      </c>
      <c r="CV82" s="413">
        <f t="shared" si="35"/>
        <v>-7.5691199687343351</v>
      </c>
      <c r="CX82" s="413"/>
      <c r="CZ82" s="102" t="s">
        <v>530</v>
      </c>
      <c r="DA82" s="123">
        <f t="shared" si="57"/>
        <v>2.9399999999999999E-3</v>
      </c>
      <c r="DB82" s="123">
        <f t="shared" si="39"/>
        <v>6.0000000000002759E-5</v>
      </c>
      <c r="DC82" s="467">
        <f t="shared" si="40"/>
        <v>5.4096000000000005E-4</v>
      </c>
      <c r="DD82" s="467"/>
      <c r="DF82" s="424">
        <f t="shared" si="41"/>
        <v>1.0320000000000475E-5</v>
      </c>
      <c r="DG82" s="424">
        <f t="shared" si="62"/>
        <v>1.4313801600000002E-5</v>
      </c>
      <c r="DH82" s="129">
        <f t="shared" si="42"/>
        <v>3.0650400000001424E-8</v>
      </c>
      <c r="DI82" s="129">
        <f t="shared" si="58"/>
        <v>1.4344452000000003E-5</v>
      </c>
      <c r="DJ82" s="313">
        <f t="shared" si="43"/>
        <v>-0.1391332582388769</v>
      </c>
      <c r="DL82" s="81"/>
      <c r="DN82" s="123">
        <f t="shared" si="76"/>
        <v>-4.1279999999999935E-2</v>
      </c>
      <c r="DO82" s="470">
        <f t="shared" si="77"/>
        <v>84.670213470078437</v>
      </c>
      <c r="DP82" s="470"/>
      <c r="DQ82" s="470">
        <f t="shared" si="78"/>
        <v>85.029930227992239</v>
      </c>
      <c r="DR82" s="470"/>
      <c r="DS82" s="125">
        <f t="shared" si="79"/>
        <v>169.70014369807069</v>
      </c>
      <c r="DT82" s="125">
        <f t="shared" si="80"/>
        <v>-0.35971675791380164</v>
      </c>
      <c r="DX82" s="123">
        <f t="shared" si="81"/>
        <v>1.4700000000000098E-2</v>
      </c>
      <c r="DY82" s="470">
        <f t="shared" si="82"/>
        <v>-66.760003474311716</v>
      </c>
      <c r="DZ82" s="470"/>
      <c r="EA82" s="101">
        <f t="shared" si="83"/>
        <v>66.784876622242464</v>
      </c>
      <c r="EB82" s="125">
        <f t="shared" si="84"/>
        <v>2.4873147930748019E-2</v>
      </c>
      <c r="EC82" s="125">
        <f t="shared" si="85"/>
        <v>-133.54488009655418</v>
      </c>
      <c r="ED82" s="80"/>
      <c r="EF82" s="81"/>
      <c r="EH82" s="123">
        <f t="shared" si="68"/>
        <v>-3.9903999999999933E-2</v>
      </c>
      <c r="EI82" s="470">
        <f t="shared" si="69"/>
        <v>26981.511141392242</v>
      </c>
      <c r="EJ82" s="470"/>
      <c r="EK82" s="470"/>
      <c r="EL82" s="128">
        <f t="shared" si="70"/>
        <v>2.7395509327841214</v>
      </c>
      <c r="ER82" s="123">
        <f t="shared" si="71"/>
        <v>1.6660000000000095E-2</v>
      </c>
      <c r="ES82" s="470">
        <f t="shared" si="75"/>
        <v>22907.964090860412</v>
      </c>
      <c r="ET82" s="470"/>
      <c r="EU82" s="470"/>
      <c r="EV82" s="128">
        <f t="shared" si="72"/>
        <v>2.9731667476425674</v>
      </c>
      <c r="EX82" s="80"/>
      <c r="EZ82" s="81"/>
      <c r="FB82" s="124">
        <v>6.1</v>
      </c>
      <c r="FC82" s="38">
        <f t="shared" si="26"/>
        <v>137.13968453831146</v>
      </c>
      <c r="FD82" s="125">
        <f t="shared" si="27"/>
        <v>2.5521423735098625</v>
      </c>
      <c r="FE82" s="80"/>
      <c r="FF82" s="81"/>
      <c r="FG82" s="124">
        <v>6.1</v>
      </c>
      <c r="FH82" s="129">
        <f t="shared" si="28"/>
        <v>0</v>
      </c>
      <c r="FI82" s="422">
        <f t="shared" si="29"/>
        <v>1.7976931348623099E+308</v>
      </c>
      <c r="FJ82" s="80"/>
      <c r="FM82" s="51"/>
      <c r="FN82" s="41">
        <v>7.5</v>
      </c>
      <c r="FO82" s="42">
        <v>-2066.0714285714289</v>
      </c>
      <c r="FP82" s="50"/>
      <c r="FQ82" s="51"/>
      <c r="FR82" s="41">
        <v>7.5</v>
      </c>
      <c r="FS82" s="42">
        <v>3772.3214285714275</v>
      </c>
      <c r="FT82" s="50"/>
      <c r="FU82" s="51"/>
      <c r="FV82" s="41">
        <v>7.5</v>
      </c>
      <c r="FW82" s="42">
        <v>-452.67857142857133</v>
      </c>
      <c r="FX82" s="50"/>
      <c r="FY82" s="51"/>
      <c r="FZ82" s="41">
        <v>7.5</v>
      </c>
      <c r="GA82" s="42">
        <v>980.80357142857247</v>
      </c>
      <c r="GB82" s="88"/>
    </row>
    <row r="83" spans="1:184">
      <c r="A83" s="13"/>
      <c r="B83" s="13"/>
      <c r="C83" s="13"/>
      <c r="D83" s="13"/>
      <c r="E83" s="13"/>
      <c r="F83" s="13"/>
      <c r="G83" s="13"/>
      <c r="H83" s="13"/>
      <c r="BC83" s="109">
        <v>-4.9999999999999899E-2</v>
      </c>
      <c r="BD83" s="110">
        <f t="shared" si="60"/>
        <v>-3.4399999999999931E-2</v>
      </c>
      <c r="BE83" s="111"/>
      <c r="BF83" s="109">
        <v>2.5000000000000099E-2</v>
      </c>
      <c r="BG83" s="110">
        <f t="shared" si="61"/>
        <v>2.4500000000000095E-2</v>
      </c>
      <c r="BI83" s="81"/>
      <c r="BK83" s="124">
        <v>6.9</v>
      </c>
      <c r="BL83" s="312">
        <f t="shared" si="63"/>
        <v>43.614138571171921</v>
      </c>
      <c r="BP83" s="124">
        <v>6.9</v>
      </c>
      <c r="BQ83" s="312">
        <f t="shared" si="64"/>
        <v>66.344780906541018</v>
      </c>
      <c r="BR83" s="119"/>
      <c r="BT83" s="80"/>
      <c r="BV83" s="81"/>
      <c r="BX83" s="123">
        <f t="shared" si="65"/>
        <v>-3.9215999999999931E-2</v>
      </c>
      <c r="BY83" s="123">
        <f t="shared" si="73"/>
        <v>3.9215999999999931E-2</v>
      </c>
      <c r="BZ83" s="496">
        <f t="shared" si="66"/>
        <v>160.87340559314902</v>
      </c>
      <c r="CA83" s="496"/>
      <c r="CB83" s="496"/>
      <c r="CE83" s="123">
        <f t="shared" si="67"/>
        <v>1.7640000000000097E-2</v>
      </c>
      <c r="CF83" s="123">
        <f t="shared" si="74"/>
        <v>1.7640000000000097E-2</v>
      </c>
      <c r="CG83" s="514">
        <f t="shared" si="59"/>
        <v>-160.22400833834791</v>
      </c>
      <c r="CH83" s="514"/>
      <c r="CI83" s="514"/>
      <c r="CJ83" s="425"/>
      <c r="CK83" s="80"/>
      <c r="CM83" s="81"/>
      <c r="CO83" s="123">
        <f t="shared" si="30"/>
        <v>-4.7472000000000007E-2</v>
      </c>
      <c r="CP83" s="470">
        <f t="shared" si="31"/>
        <v>3.2527999999999994E-2</v>
      </c>
      <c r="CQ83" s="470"/>
      <c r="CR83" s="129">
        <f t="shared" si="32"/>
        <v>4.5037074431999968E-5</v>
      </c>
      <c r="CS83" s="462">
        <f t="shared" si="51"/>
        <v>1.2439227647999998E-5</v>
      </c>
      <c r="CT83" s="462"/>
      <c r="CU83" s="130">
        <f t="shared" si="34"/>
        <v>5.7476302079999967E-5</v>
      </c>
      <c r="CV83" s="413">
        <f t="shared" si="35"/>
        <v>-7.5952033276496183</v>
      </c>
      <c r="CX83" s="413"/>
      <c r="DA83" s="123">
        <f t="shared" si="57"/>
        <v>3.9199999999999999E-3</v>
      </c>
      <c r="DB83" s="123">
        <f t="shared" si="39"/>
        <v>-9.1999999999999721E-4</v>
      </c>
      <c r="DC83" s="467">
        <f t="shared" si="40"/>
        <v>5.4096000000000005E-4</v>
      </c>
      <c r="DD83" s="467"/>
      <c r="DF83" s="424">
        <f t="shared" si="41"/>
        <v>0</v>
      </c>
      <c r="DG83" s="424">
        <f t="shared" ref="DG83:DG129" si="86">( ( ( $DB$22 - ABS(DA83))/2 ) + ABS(DA83) ) * DC83</f>
        <v>1.4313801600000002E-5</v>
      </c>
      <c r="DH83" s="129">
        <f t="shared" si="42"/>
        <v>0</v>
      </c>
      <c r="DI83" s="129">
        <f t="shared" si="58"/>
        <v>1.4313801600000002E-5</v>
      </c>
      <c r="DJ83" s="313">
        <f t="shared" si="43"/>
        <v>-1.9899821835622704</v>
      </c>
      <c r="DL83" s="81"/>
      <c r="DN83" s="123">
        <f t="shared" si="76"/>
        <v>-4.0591999999999934E-2</v>
      </c>
      <c r="DO83" s="470">
        <f t="shared" si="77"/>
        <v>83.259043245577132</v>
      </c>
      <c r="DP83" s="470"/>
      <c r="DQ83" s="470">
        <f t="shared" si="78"/>
        <v>83.626919729211423</v>
      </c>
      <c r="DR83" s="470"/>
      <c r="DS83" s="125">
        <f t="shared" si="79"/>
        <v>166.88596297478855</v>
      </c>
      <c r="DT83" s="125">
        <f t="shared" si="80"/>
        <v>-0.36787648363429071</v>
      </c>
      <c r="DX83" s="123">
        <f t="shared" si="81"/>
        <v>1.56800000000001E-2</v>
      </c>
      <c r="DY83" s="470">
        <f t="shared" si="82"/>
        <v>-71.210670372599154</v>
      </c>
      <c r="DZ83" s="470"/>
      <c r="EA83" s="101">
        <f t="shared" si="83"/>
        <v>71.233358395406526</v>
      </c>
      <c r="EB83" s="125">
        <f t="shared" si="84"/>
        <v>2.2688022807372477E-2</v>
      </c>
      <c r="EC83" s="125">
        <f t="shared" si="85"/>
        <v>-142.44402876800569</v>
      </c>
      <c r="ED83" s="80"/>
      <c r="EF83" s="81"/>
      <c r="EH83" s="123">
        <f t="shared" si="68"/>
        <v>-3.9215999999999931E-2</v>
      </c>
      <c r="EI83" s="470">
        <f t="shared" si="69"/>
        <v>26066.485251591479</v>
      </c>
      <c r="EJ83" s="470"/>
      <c r="EK83" s="470"/>
      <c r="EL83" s="128">
        <f t="shared" si="70"/>
        <v>2.7872201682426634</v>
      </c>
      <c r="ER83" s="123">
        <f t="shared" si="71"/>
        <v>1.7640000000000097E-2</v>
      </c>
      <c r="ES83" s="470">
        <f t="shared" si="75"/>
        <v>25680.849475925512</v>
      </c>
      <c r="ET83" s="470"/>
      <c r="EU83" s="470"/>
      <c r="EV83" s="128">
        <f t="shared" si="72"/>
        <v>2.8080692976116404</v>
      </c>
      <c r="EX83" s="80"/>
      <c r="EZ83" s="81"/>
      <c r="FB83" s="124">
        <v>6.2</v>
      </c>
      <c r="FC83" s="38">
        <f t="shared" si="26"/>
        <v>133.67874612724995</v>
      </c>
      <c r="FD83" s="125">
        <f t="shared" si="27"/>
        <v>2.618217256966429</v>
      </c>
      <c r="FE83" s="80"/>
      <c r="FF83" s="81"/>
      <c r="FG83" s="124">
        <v>6.2</v>
      </c>
      <c r="FH83" s="129">
        <f t="shared" si="28"/>
        <v>0</v>
      </c>
      <c r="FI83" s="422">
        <f t="shared" si="29"/>
        <v>1.7976931348623099E+308</v>
      </c>
      <c r="FJ83" s="80"/>
      <c r="FM83" s="51"/>
      <c r="FN83" s="41">
        <v>7.6</v>
      </c>
      <c r="FO83" s="42">
        <v>-1993.1428571428573</v>
      </c>
      <c r="FP83" s="50"/>
      <c r="FQ83" s="51"/>
      <c r="FR83" s="41">
        <v>7.6</v>
      </c>
      <c r="FS83" s="42">
        <v>3569.3714285714304</v>
      </c>
      <c r="FT83" s="50"/>
      <c r="FU83" s="51"/>
      <c r="FV83" s="41">
        <v>7.6</v>
      </c>
      <c r="FW83" s="42">
        <v>-438.85714285714266</v>
      </c>
      <c r="FX83" s="50"/>
      <c r="FY83" s="51"/>
      <c r="FZ83" s="41">
        <v>7.6</v>
      </c>
      <c r="GA83" s="42">
        <v>936.22857142857174</v>
      </c>
      <c r="GB83" s="88"/>
    </row>
    <row r="84" spans="1:184">
      <c r="A84" s="13"/>
      <c r="B84" s="13"/>
      <c r="C84" s="13"/>
      <c r="D84" s="13"/>
      <c r="E84" s="13"/>
      <c r="F84" s="13"/>
      <c r="G84" s="13"/>
      <c r="H84" s="13"/>
      <c r="BC84" s="109">
        <v>-4.8999999999999898E-2</v>
      </c>
      <c r="BD84" s="110">
        <f t="shared" si="60"/>
        <v>-3.371199999999993E-2</v>
      </c>
      <c r="BE84" s="111"/>
      <c r="BF84" s="109">
        <v>2.6000000000000099E-2</v>
      </c>
      <c r="BG84" s="110">
        <f t="shared" si="61"/>
        <v>2.5480000000000096E-2</v>
      </c>
      <c r="BI84" s="81"/>
      <c r="BK84" s="124">
        <v>7</v>
      </c>
      <c r="BL84" s="312">
        <f t="shared" si="63"/>
        <v>41.505006602979698</v>
      </c>
      <c r="BP84" s="124">
        <v>7</v>
      </c>
      <c r="BQ84" s="312">
        <f t="shared" si="64"/>
        <v>63.580955689820257</v>
      </c>
      <c r="BR84" s="119"/>
      <c r="BT84" s="80"/>
      <c r="BV84" s="81"/>
      <c r="BX84" s="123">
        <f t="shared" si="65"/>
        <v>-3.852799999999993E-2</v>
      </c>
      <c r="BY84" s="123">
        <f t="shared" si="73"/>
        <v>3.852799999999993E-2</v>
      </c>
      <c r="BZ84" s="496">
        <f t="shared" si="66"/>
        <v>158.05106514414638</v>
      </c>
      <c r="CA84" s="496"/>
      <c r="CB84" s="496"/>
      <c r="CE84" s="123">
        <f t="shared" si="67"/>
        <v>1.8620000000000098E-2</v>
      </c>
      <c r="CF84" s="123">
        <f t="shared" si="74"/>
        <v>1.8620000000000098E-2</v>
      </c>
      <c r="CG84" s="514">
        <f t="shared" si="59"/>
        <v>-169.12534213492276</v>
      </c>
      <c r="CH84" s="514"/>
      <c r="CI84" s="514"/>
      <c r="CJ84" s="425"/>
      <c r="CK84" s="80"/>
      <c r="CM84" s="81"/>
      <c r="CO84" s="123">
        <f t="shared" si="30"/>
        <v>-4.678399999999993E-2</v>
      </c>
      <c r="CP84" s="470">
        <f t="shared" si="31"/>
        <v>3.3216000000000072E-2</v>
      </c>
      <c r="CQ84" s="470"/>
      <c r="CR84" s="129">
        <f t="shared" si="32"/>
        <v>4.5037074431999968E-5</v>
      </c>
      <c r="CS84" s="462">
        <f t="shared" si="51"/>
        <v>1.2633772032000021E-5</v>
      </c>
      <c r="CT84" s="462"/>
      <c r="CU84" s="130">
        <f t="shared" si="34"/>
        <v>5.7670846463999989E-5</v>
      </c>
      <c r="CV84" s="413">
        <f t="shared" si="35"/>
        <v>-7.6209113864366271</v>
      </c>
      <c r="CX84" s="413"/>
      <c r="DA84" s="123">
        <f t="shared" si="57"/>
        <v>4.8999999999999998E-3</v>
      </c>
      <c r="DB84" s="123">
        <f t="shared" si="39"/>
        <v>-1.8999999999999972E-3</v>
      </c>
      <c r="DC84" s="467">
        <f t="shared" si="40"/>
        <v>5.2919999999999996E-4</v>
      </c>
      <c r="DD84" s="467"/>
      <c r="DF84" s="424">
        <f t="shared" si="41"/>
        <v>0</v>
      </c>
      <c r="DG84" s="424">
        <f t="shared" si="86"/>
        <v>1.4261939999999999E-5</v>
      </c>
      <c r="DH84" s="129">
        <f t="shared" si="42"/>
        <v>0</v>
      </c>
      <c r="DI84" s="129">
        <f t="shared" si="58"/>
        <v>1.4261939999999999E-5</v>
      </c>
      <c r="DJ84" s="313">
        <f t="shared" si="43"/>
        <v>-1.9827721031870444</v>
      </c>
      <c r="DL84" s="81"/>
      <c r="DN84" s="123">
        <f t="shared" si="76"/>
        <v>-3.9903999999999933E-2</v>
      </c>
      <c r="DO84" s="470">
        <f t="shared" si="77"/>
        <v>81.847873021075799</v>
      </c>
      <c r="DP84" s="470"/>
      <c r="DQ84" s="470">
        <f t="shared" si="78"/>
        <v>82.224158703141285</v>
      </c>
      <c r="DR84" s="470"/>
      <c r="DS84" s="125">
        <f t="shared" si="79"/>
        <v>164.07203172421708</v>
      </c>
      <c r="DT84" s="125">
        <f t="shared" si="80"/>
        <v>-0.37628568206548607</v>
      </c>
      <c r="DX84" s="123">
        <f t="shared" si="81"/>
        <v>1.6660000000000095E-2</v>
      </c>
      <c r="DY84" s="470">
        <f t="shared" si="82"/>
        <v>-75.661337270886534</v>
      </c>
      <c r="DZ84" s="470"/>
      <c r="EA84" s="101">
        <f t="shared" si="83"/>
        <v>75.682067742280864</v>
      </c>
      <c r="EB84" s="125">
        <f t="shared" si="84"/>
        <v>2.0730471394330152E-2</v>
      </c>
      <c r="EC84" s="125">
        <f t="shared" si="85"/>
        <v>-151.3434050131674</v>
      </c>
      <c r="ED84" s="80"/>
      <c r="EF84" s="81"/>
      <c r="EH84" s="123">
        <f t="shared" si="68"/>
        <v>-3.852799999999993E-2</v>
      </c>
      <c r="EI84" s="470">
        <f t="shared" si="69"/>
        <v>25167.375577174498</v>
      </c>
      <c r="EJ84" s="470"/>
      <c r="EK84" s="470"/>
      <c r="EL84" s="128">
        <f t="shared" si="70"/>
        <v>2.8365702824735912</v>
      </c>
      <c r="ER84" s="123">
        <f t="shared" si="71"/>
        <v>1.8620000000000098E-2</v>
      </c>
      <c r="ES84" s="470">
        <f t="shared" si="75"/>
        <v>28612.190583635125</v>
      </c>
      <c r="ET84" s="470"/>
      <c r="EU84" s="470"/>
      <c r="EV84" s="128">
        <f t="shared" si="72"/>
        <v>2.6603388653725109</v>
      </c>
      <c r="EX84" s="80"/>
      <c r="EZ84" s="81"/>
      <c r="FB84" s="124">
        <v>6.3</v>
      </c>
      <c r="FC84" s="38">
        <f t="shared" si="26"/>
        <v>130.21780771618847</v>
      </c>
      <c r="FD84" s="125">
        <f t="shared" si="27"/>
        <v>2.6878044265867991</v>
      </c>
      <c r="FE84" s="80"/>
      <c r="FF84" s="81"/>
      <c r="FG84" s="124">
        <v>6.3</v>
      </c>
      <c r="FH84" s="129">
        <f t="shared" si="28"/>
        <v>0</v>
      </c>
      <c r="FI84" s="422">
        <f t="shared" si="29"/>
        <v>1.7976931348623099E+308</v>
      </c>
      <c r="FJ84" s="80"/>
      <c r="FM84" s="51"/>
      <c r="FN84" s="41">
        <v>7.7</v>
      </c>
      <c r="FO84" s="42">
        <v>-1921.5000000000009</v>
      </c>
      <c r="FP84" s="50"/>
      <c r="FQ84" s="51"/>
      <c r="FR84" s="41">
        <v>7.7</v>
      </c>
      <c r="FS84" s="42">
        <v>3373.6500000000087</v>
      </c>
      <c r="FT84" s="50"/>
      <c r="FU84" s="51"/>
      <c r="FV84" s="41">
        <v>7.7</v>
      </c>
      <c r="FW84" s="42">
        <v>-425.25</v>
      </c>
      <c r="FX84" s="50"/>
      <c r="FY84" s="51"/>
      <c r="FZ84" s="41">
        <v>7.7</v>
      </c>
      <c r="GA84" s="42">
        <v>893.02500000000146</v>
      </c>
      <c r="GB84" s="88"/>
    </row>
    <row r="85" spans="1:184">
      <c r="A85" s="13"/>
      <c r="B85" s="13"/>
      <c r="C85" s="13"/>
      <c r="D85" s="13"/>
      <c r="E85" s="13"/>
      <c r="F85" s="13"/>
      <c r="G85" s="13"/>
      <c r="H85" s="13"/>
      <c r="BC85" s="109">
        <v>-4.7999999999999897E-2</v>
      </c>
      <c r="BD85" s="110">
        <f t="shared" si="60"/>
        <v>-3.3023999999999928E-2</v>
      </c>
      <c r="BE85" s="111"/>
      <c r="BF85" s="109">
        <v>2.70000000000001E-2</v>
      </c>
      <c r="BG85" s="110">
        <f t="shared" si="61"/>
        <v>2.6460000000000098E-2</v>
      </c>
      <c r="BI85" s="81"/>
      <c r="BK85" s="124">
        <v>7.1</v>
      </c>
      <c r="BL85" s="312">
        <f t="shared" si="63"/>
        <v>39.463456402098757</v>
      </c>
      <c r="BP85" s="124">
        <v>7.1</v>
      </c>
      <c r="BQ85" s="312">
        <f t="shared" si="64"/>
        <v>60.894799337338576</v>
      </c>
      <c r="BR85" s="119"/>
      <c r="BT85" s="80"/>
      <c r="BV85" s="81"/>
      <c r="BX85" s="123">
        <f t="shared" si="65"/>
        <v>-3.7839999999999936E-2</v>
      </c>
      <c r="BY85" s="123">
        <f t="shared" si="73"/>
        <v>3.7839999999999936E-2</v>
      </c>
      <c r="BZ85" s="496">
        <f t="shared" si="66"/>
        <v>155.2287246951438</v>
      </c>
      <c r="CA85" s="496"/>
      <c r="CB85" s="496"/>
      <c r="CE85" s="123">
        <f t="shared" si="67"/>
        <v>1.96000000000001E-2</v>
      </c>
      <c r="CF85" s="123">
        <f t="shared" si="74"/>
        <v>1.96000000000001E-2</v>
      </c>
      <c r="CG85" s="514">
        <f t="shared" si="59"/>
        <v>-178.02667593149761</v>
      </c>
      <c r="CH85" s="514"/>
      <c r="CI85" s="514"/>
      <c r="CJ85" s="425"/>
      <c r="CK85" s="80"/>
      <c r="CM85" s="81"/>
      <c r="CO85" s="123">
        <f t="shared" si="30"/>
        <v>-4.6095999999999943E-2</v>
      </c>
      <c r="CP85" s="470">
        <f t="shared" si="31"/>
        <v>3.3904000000000059E-2</v>
      </c>
      <c r="CQ85" s="470"/>
      <c r="CR85" s="129">
        <f t="shared" si="32"/>
        <v>4.5037074431999968E-5</v>
      </c>
      <c r="CS85" s="462">
        <f t="shared" si="51"/>
        <v>1.2825476352000015E-5</v>
      </c>
      <c r="CT85" s="462"/>
      <c r="CU85" s="130">
        <f t="shared" si="34"/>
        <v>5.7862550783999981E-5</v>
      </c>
      <c r="CV85" s="413">
        <f t="shared" si="35"/>
        <v>-7.6462441450953547</v>
      </c>
      <c r="CX85" s="413"/>
      <c r="DA85" s="123">
        <f t="shared" si="57"/>
        <v>5.8799999999999998E-3</v>
      </c>
      <c r="DB85" s="123">
        <f t="shared" si="39"/>
        <v>-2.8799999999999971E-3</v>
      </c>
      <c r="DC85" s="467">
        <f t="shared" si="40"/>
        <v>5.1744000000000009E-4</v>
      </c>
      <c r="DD85" s="467"/>
      <c r="DF85" s="424">
        <f t="shared" si="41"/>
        <v>0</v>
      </c>
      <c r="DG85" s="424">
        <f t="shared" si="86"/>
        <v>1.4198553600000004E-5</v>
      </c>
      <c r="DH85" s="129">
        <f>( ( (( $DB$22 - $DB$25) - ABS(DA85))/2 ) + ABS(DA85) ) * DF85</f>
        <v>0</v>
      </c>
      <c r="DI85" s="129">
        <f t="shared" si="58"/>
        <v>1.4198553600000004E-5</v>
      </c>
      <c r="DJ85" s="313">
        <f t="shared" si="43"/>
        <v>-1.9739597827284359</v>
      </c>
      <c r="DL85" s="81"/>
      <c r="DN85" s="123">
        <f t="shared" si="76"/>
        <v>-3.9215999999999931E-2</v>
      </c>
      <c r="DO85" s="470">
        <f t="shared" si="77"/>
        <v>80.436702796574508</v>
      </c>
      <c r="DP85" s="470"/>
      <c r="DQ85" s="470">
        <f t="shared" si="78"/>
        <v>80.821659833667141</v>
      </c>
      <c r="DR85" s="470"/>
      <c r="DS85" s="125">
        <f t="shared" si="79"/>
        <v>161.25836263024166</v>
      </c>
      <c r="DT85" s="125">
        <f t="shared" si="80"/>
        <v>-0.38495703709263296</v>
      </c>
      <c r="DX85" s="123">
        <f t="shared" si="81"/>
        <v>1.7640000000000097E-2</v>
      </c>
      <c r="DY85" s="470">
        <f t="shared" si="82"/>
        <v>-80.112004169173957</v>
      </c>
      <c r="DZ85" s="470"/>
      <c r="EA85" s="101">
        <f t="shared" si="83"/>
        <v>80.130968345419291</v>
      </c>
      <c r="EB85" s="125">
        <f t="shared" si="84"/>
        <v>1.896417624533342E-2</v>
      </c>
      <c r="EC85" s="125">
        <f t="shared" si="85"/>
        <v>-160.24297251459325</v>
      </c>
      <c r="ED85" s="80"/>
      <c r="EF85" s="81"/>
      <c r="EH85" s="123">
        <f t="shared" si="68"/>
        <v>-3.7839999999999936E-2</v>
      </c>
      <c r="EI85" s="470">
        <f t="shared" si="69"/>
        <v>24284.181974896717</v>
      </c>
      <c r="EJ85" s="470"/>
      <c r="EK85" s="470"/>
      <c r="EL85" s="128">
        <f t="shared" si="70"/>
        <v>2.8876913667377604</v>
      </c>
      <c r="ER85" s="123">
        <f t="shared" si="71"/>
        <v>1.96000000000001E-2</v>
      </c>
      <c r="ES85" s="470">
        <f t="shared" si="75"/>
        <v>31701.988268857949</v>
      </c>
      <c r="ET85" s="470"/>
      <c r="EU85" s="470"/>
      <c r="EV85" s="128">
        <f t="shared" si="72"/>
        <v>2.5273725444093698</v>
      </c>
      <c r="EX85" s="80"/>
      <c r="EZ85" s="81"/>
      <c r="FB85" s="124">
        <v>6.4</v>
      </c>
      <c r="FC85" s="38">
        <f t="shared" si="26"/>
        <v>126.75686930512701</v>
      </c>
      <c r="FD85" s="125">
        <f t="shared" si="27"/>
        <v>2.7611915781659602</v>
      </c>
      <c r="FE85" s="80"/>
      <c r="FF85" s="81"/>
      <c r="FG85" s="124">
        <v>6.4</v>
      </c>
      <c r="FH85" s="129">
        <f t="shared" si="28"/>
        <v>0</v>
      </c>
      <c r="FI85" s="422">
        <f t="shared" si="29"/>
        <v>1.7976931348623099E+308</v>
      </c>
      <c r="FJ85" s="80"/>
      <c r="FM85" s="51"/>
      <c r="FN85" s="41">
        <v>7.8</v>
      </c>
      <c r="FO85" s="42">
        <v>-1851.1428571428573</v>
      </c>
      <c r="FP85" s="50"/>
      <c r="FQ85" s="51"/>
      <c r="FR85" s="41">
        <v>7.8</v>
      </c>
      <c r="FS85" s="42">
        <v>3185.028571428571</v>
      </c>
      <c r="FT85" s="50"/>
      <c r="FU85" s="51"/>
      <c r="FV85" s="41">
        <v>7.8</v>
      </c>
      <c r="FW85" s="42">
        <v>-411.85714285714266</v>
      </c>
      <c r="FX85" s="50"/>
      <c r="FY85" s="51"/>
      <c r="FZ85" s="41">
        <v>7.8</v>
      </c>
      <c r="GA85" s="42">
        <v>851.17142857142971</v>
      </c>
      <c r="GB85" s="88"/>
    </row>
    <row r="86" spans="1:184">
      <c r="A86" s="13"/>
      <c r="B86" s="13"/>
      <c r="C86" s="13"/>
      <c r="D86" s="13"/>
      <c r="E86" s="13"/>
      <c r="F86" s="13"/>
      <c r="G86" s="13"/>
      <c r="H86" s="13"/>
      <c r="BC86" s="109">
        <v>-4.6999999999999903E-2</v>
      </c>
      <c r="BD86" s="110">
        <f t="shared" si="60"/>
        <v>-3.2335999999999934E-2</v>
      </c>
      <c r="BE86" s="111"/>
      <c r="BF86" s="109">
        <v>2.8000000000000101E-2</v>
      </c>
      <c r="BG86" s="110">
        <f t="shared" si="61"/>
        <v>2.74400000000001E-2</v>
      </c>
      <c r="BI86" s="81"/>
      <c r="BK86" s="124">
        <v>7.2</v>
      </c>
      <c r="BL86" s="312">
        <f t="shared" si="63"/>
        <v>37.488580424652888</v>
      </c>
      <c r="BP86" s="124">
        <v>7.2</v>
      </c>
      <c r="BQ86" s="312">
        <f t="shared" si="64"/>
        <v>58.285385013007499</v>
      </c>
      <c r="BR86" s="119"/>
      <c r="BT86" s="80"/>
      <c r="BV86" s="81"/>
      <c r="BX86" s="123">
        <f t="shared" si="65"/>
        <v>-3.7151999999999935E-2</v>
      </c>
      <c r="BY86" s="123">
        <f t="shared" si="73"/>
        <v>3.7151999999999935E-2</v>
      </c>
      <c r="BZ86" s="496">
        <f t="shared" si="66"/>
        <v>152.40638424614116</v>
      </c>
      <c r="CA86" s="496"/>
      <c r="CB86" s="496"/>
      <c r="CE86" s="123">
        <f t="shared" si="67"/>
        <v>2.0580000000000095E-2</v>
      </c>
      <c r="CF86" s="123">
        <f t="shared" si="74"/>
        <v>2.0580000000000095E-2</v>
      </c>
      <c r="CG86" s="514">
        <f t="shared" si="59"/>
        <v>-186.92800972807242</v>
      </c>
      <c r="CH86" s="514"/>
      <c r="CI86" s="514"/>
      <c r="CJ86" s="425"/>
      <c r="CK86" s="80"/>
      <c r="CM86" s="81"/>
      <c r="CO86" s="123">
        <f t="shared" si="30"/>
        <v>-4.5407999999999941E-2</v>
      </c>
      <c r="CP86" s="470">
        <f t="shared" si="31"/>
        <v>3.459200000000006E-2</v>
      </c>
      <c r="CQ86" s="470"/>
      <c r="CR86" s="129">
        <f t="shared" si="32"/>
        <v>4.5037074431999968E-5</v>
      </c>
      <c r="CS86" s="462">
        <f t="shared" si="51"/>
        <v>1.3014340608000015E-5</v>
      </c>
      <c r="CT86" s="462"/>
      <c r="CU86" s="130">
        <f t="shared" si="34"/>
        <v>5.8051415039999985E-5</v>
      </c>
      <c r="CV86" s="413">
        <f t="shared" si="35"/>
        <v>-7.6712016036258062</v>
      </c>
      <c r="CX86" s="413"/>
      <c r="DA86" s="123">
        <f t="shared" si="57"/>
        <v>6.8600000000000978E-3</v>
      </c>
      <c r="DB86" s="123">
        <f t="shared" si="39"/>
        <v>-3.8600000000000951E-3</v>
      </c>
      <c r="DC86" s="467">
        <f t="shared" si="40"/>
        <v>5.0567999999999891E-4</v>
      </c>
      <c r="DD86" s="467"/>
      <c r="DF86" s="424">
        <f t="shared" si="41"/>
        <v>0</v>
      </c>
      <c r="DG86" s="424">
        <f t="shared" si="86"/>
        <v>1.4123642399999996E-5</v>
      </c>
      <c r="DH86" s="129">
        <f t="shared" si="42"/>
        <v>0</v>
      </c>
      <c r="DI86" s="129">
        <f t="shared" si="58"/>
        <v>1.4123642399999996E-5</v>
      </c>
      <c r="DJ86" s="313">
        <f t="shared" si="43"/>
        <v>-1.9635452221864422</v>
      </c>
      <c r="DL86" s="81"/>
      <c r="DN86" s="123">
        <f t="shared" si="76"/>
        <v>-3.852799999999993E-2</v>
      </c>
      <c r="DO86" s="470">
        <f t="shared" si="77"/>
        <v>79.025532572073189</v>
      </c>
      <c r="DP86" s="470"/>
      <c r="DQ86" s="470">
        <f t="shared" si="78"/>
        <v>79.419436703439075</v>
      </c>
      <c r="DR86" s="470"/>
      <c r="DS86" s="125">
        <f t="shared" si="79"/>
        <v>158.44496927551228</v>
      </c>
      <c r="DT86" s="125">
        <f t="shared" si="80"/>
        <v>-0.3939041313658862</v>
      </c>
      <c r="DX86" s="123">
        <f t="shared" si="81"/>
        <v>1.8620000000000098E-2</v>
      </c>
      <c r="DY86" s="470">
        <f t="shared" si="82"/>
        <v>-84.56267106746138</v>
      </c>
      <c r="DZ86" s="470"/>
      <c r="EA86" s="101">
        <f t="shared" si="83"/>
        <v>84.580031618129681</v>
      </c>
      <c r="EB86" s="125">
        <f t="shared" si="84"/>
        <v>1.7360550668300334E-2</v>
      </c>
      <c r="EC86" s="125">
        <f t="shared" si="85"/>
        <v>-169.14270268559108</v>
      </c>
      <c r="ED86" s="80"/>
      <c r="EF86" s="81"/>
      <c r="EH86" s="123">
        <f t="shared" si="68"/>
        <v>-3.7151999999999935E-2</v>
      </c>
      <c r="EI86" s="470">
        <f t="shared" si="69"/>
        <v>23416.904304048767</v>
      </c>
      <c r="EJ86" s="470"/>
      <c r="EK86" s="470"/>
      <c r="EL86" s="128">
        <f t="shared" si="70"/>
        <v>2.9406800361549585</v>
      </c>
      <c r="ER86" s="123">
        <f t="shared" si="71"/>
        <v>2.0580000000000095E-2</v>
      </c>
      <c r="ES86" s="470">
        <f t="shared" si="75"/>
        <v>34950.243432671799</v>
      </c>
      <c r="ET86" s="470"/>
      <c r="EU86" s="470"/>
      <c r="EV86" s="128">
        <f t="shared" si="72"/>
        <v>2.4070627454343958</v>
      </c>
      <c r="EX86" s="80"/>
      <c r="EZ86" s="81"/>
      <c r="FB86" s="124">
        <v>6.5</v>
      </c>
      <c r="FC86" s="38">
        <f t="shared" ref="FC86:FC149" si="87" xml:space="preserve"> ABS(FO72 * $FC$17 * $FC$12 ) /$FC$11</f>
        <v>123.29593089406549</v>
      </c>
      <c r="FD86" s="125">
        <f t="shared" ref="FD86:FD149" si="88">$FC$10/FC86</f>
        <v>2.8386987101846546</v>
      </c>
      <c r="FE86" s="80"/>
      <c r="FF86" s="81"/>
      <c r="FG86" s="124">
        <v>6.5</v>
      </c>
      <c r="FH86" s="129">
        <f t="shared" ref="FH86:FH149" si="89">ABS(FO72 * $FH$17 * $FH$12) /$FH$11</f>
        <v>0</v>
      </c>
      <c r="FI86" s="422">
        <f t="shared" ref="FI86:FI149" si="90">1.79769313486231 * 10^308</f>
        <v>1.7976931348623099E+308</v>
      </c>
      <c r="FJ86" s="80"/>
      <c r="FM86" s="51"/>
      <c r="FN86" s="41">
        <v>7.9</v>
      </c>
      <c r="FO86" s="42">
        <v>-1782.0714285714294</v>
      </c>
      <c r="FP86" s="50"/>
      <c r="FQ86" s="51"/>
      <c r="FR86" s="41">
        <v>7.9</v>
      </c>
      <c r="FS86" s="42">
        <v>3003.3785714285696</v>
      </c>
      <c r="FT86" s="50"/>
      <c r="FU86" s="51"/>
      <c r="FV86" s="41">
        <v>7.9</v>
      </c>
      <c r="FW86" s="42">
        <v>-398.67857142857156</v>
      </c>
      <c r="FX86" s="50"/>
      <c r="FY86" s="51"/>
      <c r="FZ86" s="41">
        <v>7.9</v>
      </c>
      <c r="GA86" s="42">
        <v>810.64642857142826</v>
      </c>
      <c r="GB86" s="88"/>
    </row>
    <row r="87" spans="1:184">
      <c r="A87" s="13"/>
      <c r="B87" s="13"/>
      <c r="C87" s="13"/>
      <c r="D87" s="13"/>
      <c r="E87" s="13"/>
      <c r="F87" s="13"/>
      <c r="G87" s="13"/>
      <c r="H87" s="13"/>
      <c r="BC87" s="109">
        <v>-4.5999999999999902E-2</v>
      </c>
      <c r="BD87" s="110">
        <f t="shared" si="60"/>
        <v>-3.1647999999999933E-2</v>
      </c>
      <c r="BE87" s="111"/>
      <c r="BF87" s="109">
        <v>2.9000000000000099E-2</v>
      </c>
      <c r="BG87" s="110">
        <f t="shared" si="61"/>
        <v>2.8420000000000094E-2</v>
      </c>
      <c r="BI87" s="81"/>
      <c r="BK87" s="124">
        <v>7.3</v>
      </c>
      <c r="BL87" s="312">
        <f t="shared" si="63"/>
        <v>35.579289617990703</v>
      </c>
      <c r="BP87" s="124">
        <v>7.3</v>
      </c>
      <c r="BQ87" s="312">
        <f t="shared" si="64"/>
        <v>55.751600513520131</v>
      </c>
      <c r="BR87" s="119"/>
      <c r="BT87" s="80"/>
      <c r="BV87" s="81"/>
      <c r="BX87" s="123">
        <f t="shared" si="65"/>
        <v>-3.6463999999999934E-2</v>
      </c>
      <c r="BY87" s="123">
        <f t="shared" si="73"/>
        <v>3.6463999999999934E-2</v>
      </c>
      <c r="BZ87" s="496">
        <f t="shared" si="66"/>
        <v>149.58404379713855</v>
      </c>
      <c r="CA87" s="496"/>
      <c r="CB87" s="496"/>
      <c r="CE87" s="123">
        <f t="shared" si="67"/>
        <v>2.1560000000000096E-2</v>
      </c>
      <c r="CF87" s="123">
        <f t="shared" si="74"/>
        <v>2.1560000000000096E-2</v>
      </c>
      <c r="CG87" s="514">
        <f t="shared" si="59"/>
        <v>-195.82934352464727</v>
      </c>
      <c r="CH87" s="514"/>
      <c r="CI87" s="514"/>
      <c r="CJ87" s="425"/>
      <c r="CK87" s="80"/>
      <c r="CM87" s="81"/>
      <c r="CO87" s="123">
        <f t="shared" si="30"/>
        <v>-4.471999999999994E-2</v>
      </c>
      <c r="CP87" s="470">
        <f t="shared" si="31"/>
        <v>3.5280000000000061E-2</v>
      </c>
      <c r="CQ87" s="470"/>
      <c r="CR87" s="129">
        <f t="shared" si="32"/>
        <v>4.5037074431999968E-5</v>
      </c>
      <c r="CS87" s="462">
        <f t="shared" si="51"/>
        <v>1.3200364800000016E-5</v>
      </c>
      <c r="CT87" s="462"/>
      <c r="CU87" s="130">
        <f t="shared" si="34"/>
        <v>5.8237439231999986E-5</v>
      </c>
      <c r="CV87" s="413">
        <f t="shared" si="35"/>
        <v>-7.6957837620279799</v>
      </c>
      <c r="CX87" s="413"/>
      <c r="DA87" s="123">
        <f t="shared" si="57"/>
        <v>7.8400000000000986E-3</v>
      </c>
      <c r="DB87" s="123">
        <f t="shared" si="39"/>
        <v>-4.840000000000096E-3</v>
      </c>
      <c r="DC87" s="467">
        <f t="shared" si="40"/>
        <v>4.9391999999999882E-4</v>
      </c>
      <c r="DD87" s="467"/>
      <c r="DF87" s="424">
        <f t="shared" si="41"/>
        <v>0</v>
      </c>
      <c r="DG87" s="424">
        <f t="shared" si="86"/>
        <v>1.4037206399999991E-5</v>
      </c>
      <c r="DH87" s="129">
        <f t="shared" si="42"/>
        <v>0</v>
      </c>
      <c r="DI87" s="129">
        <f t="shared" si="58"/>
        <v>1.4037206399999991E-5</v>
      </c>
      <c r="DJ87" s="313">
        <f t="shared" si="43"/>
        <v>-1.9515284215610655</v>
      </c>
      <c r="DL87" s="81"/>
      <c r="DN87" s="123">
        <f t="shared" si="76"/>
        <v>-3.7839999999999936E-2</v>
      </c>
      <c r="DO87" s="470">
        <f t="shared" si="77"/>
        <v>77.614362347571898</v>
      </c>
      <c r="DP87" s="470"/>
      <c r="DQ87" s="470">
        <f t="shared" si="78"/>
        <v>78.017503874187383</v>
      </c>
      <c r="DR87" s="470"/>
      <c r="DS87" s="125">
        <f t="shared" si="79"/>
        <v>155.63186622175928</v>
      </c>
      <c r="DT87" s="125">
        <f t="shared" si="80"/>
        <v>-0.40314152661548519</v>
      </c>
      <c r="DX87" s="123">
        <f t="shared" si="81"/>
        <v>1.96000000000001E-2</v>
      </c>
      <c r="DY87" s="470">
        <f t="shared" si="82"/>
        <v>-89.013337965748804</v>
      </c>
      <c r="DZ87" s="470"/>
      <c r="EA87" s="101">
        <f t="shared" si="83"/>
        <v>89.029234773478265</v>
      </c>
      <c r="EB87" s="125">
        <f t="shared" si="84"/>
        <v>1.5896807729461671E-2</v>
      </c>
      <c r="EC87" s="125">
        <f t="shared" si="85"/>
        <v>-178.04257273922707</v>
      </c>
      <c r="ED87" s="80"/>
      <c r="EF87" s="81"/>
      <c r="EH87" s="123">
        <f t="shared" si="68"/>
        <v>-3.6463999999999934E-2</v>
      </c>
      <c r="EI87" s="470">
        <f t="shared" si="69"/>
        <v>22565.542426456625</v>
      </c>
      <c r="EJ87" s="470"/>
      <c r="EK87" s="470"/>
      <c r="EL87" s="128">
        <f t="shared" si="70"/>
        <v>2.995640028032025</v>
      </c>
      <c r="ER87" s="123">
        <f t="shared" si="71"/>
        <v>2.1560000000000096E-2</v>
      </c>
      <c r="ES87" s="470">
        <f t="shared" si="75"/>
        <v>38356.957022363647</v>
      </c>
      <c r="ET87" s="470"/>
      <c r="EU87" s="470"/>
      <c r="EV87" s="128">
        <f t="shared" si="72"/>
        <v>2.2976847448348301</v>
      </c>
      <c r="EX87" s="80"/>
      <c r="EZ87" s="81"/>
      <c r="FB87" s="124">
        <v>6.6</v>
      </c>
      <c r="FC87" s="38">
        <f t="shared" si="87"/>
        <v>119.83499248300402</v>
      </c>
      <c r="FD87" s="125">
        <f t="shared" si="88"/>
        <v>2.9206827884571354</v>
      </c>
      <c r="FE87" s="80"/>
      <c r="FF87" s="81"/>
      <c r="FG87" s="124">
        <v>6.6</v>
      </c>
      <c r="FH87" s="129">
        <f t="shared" si="89"/>
        <v>0</v>
      </c>
      <c r="FI87" s="422">
        <f t="shared" si="90"/>
        <v>1.7976931348623099E+308</v>
      </c>
      <c r="FJ87" s="80"/>
      <c r="FM87" s="51"/>
      <c r="FN87" s="41">
        <v>8</v>
      </c>
      <c r="FO87" s="42">
        <v>-1714.2857142857147</v>
      </c>
      <c r="FP87" s="50"/>
      <c r="FQ87" s="51"/>
      <c r="FR87" s="41">
        <v>8</v>
      </c>
      <c r="FS87" s="42">
        <v>2828.5714285714275</v>
      </c>
      <c r="FT87" s="50"/>
      <c r="FU87" s="51"/>
      <c r="FV87" s="41">
        <v>8</v>
      </c>
      <c r="FW87" s="42">
        <v>-385.71428571428578</v>
      </c>
      <c r="FX87" s="50"/>
      <c r="FY87" s="51"/>
      <c r="FZ87" s="41">
        <v>8</v>
      </c>
      <c r="GA87" s="42">
        <v>771.42857142857247</v>
      </c>
      <c r="GB87" s="88"/>
    </row>
    <row r="88" spans="1:184">
      <c r="A88" s="13"/>
      <c r="B88" s="13"/>
      <c r="C88" s="13"/>
      <c r="D88" s="13"/>
      <c r="E88" s="13"/>
      <c r="F88" s="13"/>
      <c r="G88" s="13"/>
      <c r="H88" s="13"/>
      <c r="BC88" s="109">
        <v>-4.4999999999999901E-2</v>
      </c>
      <c r="BD88" s="110">
        <f t="shared" si="60"/>
        <v>-3.0959999999999935E-2</v>
      </c>
      <c r="BE88" s="111"/>
      <c r="BF88" s="109">
        <v>3.00000000000001E-2</v>
      </c>
      <c r="BG88" s="110">
        <f t="shared" si="61"/>
        <v>2.9400000000000096E-2</v>
      </c>
      <c r="BI88" s="81"/>
      <c r="BK88" s="124">
        <v>7.4</v>
      </c>
      <c r="BL88" s="312">
        <f t="shared" si="63"/>
        <v>33.734494929460951</v>
      </c>
      <c r="BP88" s="124">
        <v>7.4</v>
      </c>
      <c r="BQ88" s="312">
        <f t="shared" si="64"/>
        <v>53.292333635570138</v>
      </c>
      <c r="BR88" s="119"/>
      <c r="BT88" s="80"/>
      <c r="BV88" s="81"/>
      <c r="BX88" s="123">
        <f t="shared" si="65"/>
        <v>-3.5775999999999933E-2</v>
      </c>
      <c r="BY88" s="123">
        <f t="shared" si="73"/>
        <v>3.5775999999999933E-2</v>
      </c>
      <c r="BZ88" s="496">
        <f t="shared" si="66"/>
        <v>146.76170334813588</v>
      </c>
      <c r="CA88" s="496"/>
      <c r="CB88" s="496"/>
      <c r="CE88" s="123">
        <f t="shared" si="67"/>
        <v>2.2540000000000098E-2</v>
      </c>
      <c r="CF88" s="123">
        <f t="shared" si="74"/>
        <v>2.2540000000000098E-2</v>
      </c>
      <c r="CG88" s="514">
        <f t="shared" si="59"/>
        <v>-204.73067732122212</v>
      </c>
      <c r="CH88" s="514"/>
      <c r="CI88" s="514"/>
      <c r="CJ88" s="425"/>
      <c r="CK88" s="80"/>
      <c r="CM88" s="81"/>
      <c r="CO88" s="123">
        <f t="shared" si="30"/>
        <v>-4.4031999999999939E-2</v>
      </c>
      <c r="CP88" s="470">
        <f t="shared" si="31"/>
        <v>3.5968000000000062E-2</v>
      </c>
      <c r="CQ88" s="470"/>
      <c r="CR88" s="129">
        <f t="shared" si="32"/>
        <v>4.5037074431999968E-5</v>
      </c>
      <c r="CS88" s="462">
        <f t="shared" si="51"/>
        <v>1.3383548928000018E-5</v>
      </c>
      <c r="CT88" s="462"/>
      <c r="CU88" s="130">
        <f t="shared" si="34"/>
        <v>5.8420623359999984E-5</v>
      </c>
      <c r="CV88" s="413">
        <f t="shared" si="35"/>
        <v>-7.7199906203018749</v>
      </c>
      <c r="CX88" s="413"/>
      <c r="DA88" s="123">
        <f t="shared" si="57"/>
        <v>8.8200000000000986E-3</v>
      </c>
      <c r="DB88" s="123">
        <f t="shared" si="39"/>
        <v>-5.8200000000000959E-3</v>
      </c>
      <c r="DC88" s="467">
        <f t="shared" si="40"/>
        <v>4.8215999999999884E-4</v>
      </c>
      <c r="DD88" s="467"/>
      <c r="DF88" s="424">
        <f t="shared" si="41"/>
        <v>0</v>
      </c>
      <c r="DG88" s="424">
        <f t="shared" si="86"/>
        <v>1.3939245599999991E-5</v>
      </c>
      <c r="DH88" s="129">
        <f t="shared" si="42"/>
        <v>0</v>
      </c>
      <c r="DI88" s="129">
        <f t="shared" si="58"/>
        <v>1.3939245599999991E-5</v>
      </c>
      <c r="DJ88" s="313">
        <f t="shared" si="43"/>
        <v>-1.937909380852306</v>
      </c>
      <c r="DL88" s="81"/>
      <c r="DN88" s="123">
        <f t="shared" si="76"/>
        <v>-3.7151999999999935E-2</v>
      </c>
      <c r="DO88" s="470">
        <f t="shared" si="77"/>
        <v>76.203192123070579</v>
      </c>
      <c r="DP88" s="470"/>
      <c r="DQ88" s="470">
        <f t="shared" si="78"/>
        <v>76.615876975779102</v>
      </c>
      <c r="DR88" s="470"/>
      <c r="DS88" s="125">
        <f t="shared" si="79"/>
        <v>152.8190690988497</v>
      </c>
      <c r="DT88" s="125">
        <f t="shared" si="80"/>
        <v>-0.41268485270852295</v>
      </c>
      <c r="DX88" s="123">
        <f t="shared" si="81"/>
        <v>2.0580000000000095E-2</v>
      </c>
      <c r="DY88" s="470">
        <f t="shared" si="82"/>
        <v>-93.464004864036212</v>
      </c>
      <c r="DZ88" s="470"/>
      <c r="EA88" s="101">
        <f t="shared" si="83"/>
        <v>93.478559444482983</v>
      </c>
      <c r="EB88" s="125">
        <f t="shared" si="84"/>
        <v>1.455458044677016E-2</v>
      </c>
      <c r="EC88" s="125">
        <f t="shared" si="85"/>
        <v>-186.9425643085192</v>
      </c>
      <c r="ED88" s="80"/>
      <c r="EF88" s="81"/>
      <c r="EH88" s="123">
        <f t="shared" si="68"/>
        <v>-3.5775999999999933E-2</v>
      </c>
      <c r="EI88" s="470">
        <f t="shared" si="69"/>
        <v>21730.096206481543</v>
      </c>
      <c r="EJ88" s="470"/>
      <c r="EK88" s="470"/>
      <c r="EL88" s="128">
        <f t="shared" si="70"/>
        <v>3.0526828669015433</v>
      </c>
      <c r="ER88" s="123">
        <f t="shared" si="71"/>
        <v>2.2540000000000098E-2</v>
      </c>
      <c r="ES88" s="470">
        <f t="shared" si="75"/>
        <v>41922.130031429544</v>
      </c>
      <c r="ET88" s="470"/>
      <c r="EU88" s="470"/>
      <c r="EV88" s="128">
        <f t="shared" si="72"/>
        <v>2.1978135340334752</v>
      </c>
      <c r="EX88" s="80"/>
      <c r="EZ88" s="81"/>
      <c r="FB88" s="124">
        <v>6.7</v>
      </c>
      <c r="FC88" s="38">
        <f t="shared" si="87"/>
        <v>116.37405407194252</v>
      </c>
      <c r="FD88" s="125">
        <f t="shared" si="88"/>
        <v>3.0075432431324405</v>
      </c>
      <c r="FE88" s="80"/>
      <c r="FF88" s="81"/>
      <c r="FG88" s="124">
        <v>6.7</v>
      </c>
      <c r="FH88" s="129">
        <f t="shared" si="89"/>
        <v>0</v>
      </c>
      <c r="FI88" s="422">
        <f t="shared" si="90"/>
        <v>1.7976931348623099E+308</v>
      </c>
      <c r="FJ88" s="80"/>
      <c r="FM88" s="51"/>
      <c r="FN88" s="41">
        <v>8.1</v>
      </c>
      <c r="FO88" s="42">
        <v>-1647.7857142857147</v>
      </c>
      <c r="FP88" s="50"/>
      <c r="FQ88" s="51"/>
      <c r="FR88" s="41">
        <v>8.1</v>
      </c>
      <c r="FS88" s="42">
        <v>2660.4785714285754</v>
      </c>
      <c r="FT88" s="50"/>
      <c r="FU88" s="51"/>
      <c r="FV88" s="41">
        <v>8.1</v>
      </c>
      <c r="FW88" s="42">
        <v>-372.96428571428578</v>
      </c>
      <c r="FX88" s="50"/>
      <c r="FY88" s="51"/>
      <c r="FZ88" s="41">
        <v>8.1</v>
      </c>
      <c r="GA88" s="42">
        <v>733.49642857142862</v>
      </c>
      <c r="GB88" s="88"/>
    </row>
    <row r="89" spans="1:184">
      <c r="A89" s="13"/>
      <c r="B89" s="13"/>
      <c r="C89" s="13"/>
      <c r="D89" s="13"/>
      <c r="E89" s="13"/>
      <c r="F89" s="13"/>
      <c r="G89" s="13"/>
      <c r="H89" s="13"/>
      <c r="BC89" s="109">
        <v>-4.39999999999999E-2</v>
      </c>
      <c r="BD89" s="110">
        <f t="shared" si="60"/>
        <v>-3.0271999999999934E-2</v>
      </c>
      <c r="BE89" s="111"/>
      <c r="BF89" s="109">
        <v>3.10000000000001E-2</v>
      </c>
      <c r="BG89" s="110">
        <f t="shared" si="61"/>
        <v>3.0380000000000098E-2</v>
      </c>
      <c r="BI89" s="81"/>
      <c r="BK89" s="124">
        <v>7.5</v>
      </c>
      <c r="BL89" s="312">
        <f t="shared" si="63"/>
        <v>31.953107306412015</v>
      </c>
      <c r="BP89" s="124">
        <v>7.5</v>
      </c>
      <c r="BQ89" s="312">
        <f t="shared" si="64"/>
        <v>50.906472175851043</v>
      </c>
      <c r="BR89" s="119"/>
      <c r="BT89" s="80"/>
      <c r="BV89" s="81"/>
      <c r="BX89" s="123">
        <f t="shared" si="65"/>
        <v>-3.5087999999999932E-2</v>
      </c>
      <c r="BY89" s="123">
        <f t="shared" si="73"/>
        <v>3.5087999999999932E-2</v>
      </c>
      <c r="BZ89" s="496">
        <f t="shared" si="66"/>
        <v>143.9393628991333</v>
      </c>
      <c r="CA89" s="496"/>
      <c r="CB89" s="496"/>
      <c r="CE89" s="123">
        <f t="shared" si="67"/>
        <v>2.35200000000001E-2</v>
      </c>
      <c r="CF89" s="123">
        <f t="shared" si="74"/>
        <v>2.35200000000001E-2</v>
      </c>
      <c r="CG89" s="514">
        <f t="shared" si="59"/>
        <v>-213.63201111779696</v>
      </c>
      <c r="CH89" s="514"/>
      <c r="CI89" s="514"/>
      <c r="CJ89" s="425"/>
      <c r="CK89" s="80"/>
      <c r="CM89" s="81"/>
      <c r="CO89" s="123">
        <f t="shared" si="30"/>
        <v>-4.3343999999999938E-2</v>
      </c>
      <c r="CP89" s="470">
        <f t="shared" si="31"/>
        <v>3.6656000000000064E-2</v>
      </c>
      <c r="CQ89" s="470"/>
      <c r="CR89" s="129">
        <f t="shared" si="32"/>
        <v>4.5037074431999968E-5</v>
      </c>
      <c r="CS89" s="462">
        <f t="shared" si="51"/>
        <v>1.3563892992000018E-5</v>
      </c>
      <c r="CT89" s="462"/>
      <c r="CU89" s="130">
        <f t="shared" si="34"/>
        <v>5.8600967423999987E-5</v>
      </c>
      <c r="CV89" s="413">
        <f t="shared" si="35"/>
        <v>-7.7438221784474939</v>
      </c>
      <c r="CX89" s="413"/>
      <c r="DA89" s="123">
        <f t="shared" si="57"/>
        <v>9.8000000000000986E-3</v>
      </c>
      <c r="DB89" s="123">
        <f t="shared" si="39"/>
        <v>-6.8000000000000959E-3</v>
      </c>
      <c r="DC89" s="467">
        <f t="shared" si="40"/>
        <v>4.703999999999988E-4</v>
      </c>
      <c r="DD89" s="467"/>
      <c r="DF89" s="424">
        <f t="shared" si="41"/>
        <v>0</v>
      </c>
      <c r="DG89" s="424">
        <f t="shared" si="86"/>
        <v>1.3829759999999988E-5</v>
      </c>
      <c r="DH89" s="129">
        <f t="shared" si="42"/>
        <v>0</v>
      </c>
      <c r="DI89" s="129">
        <f t="shared" si="58"/>
        <v>1.3829759999999988E-5</v>
      </c>
      <c r="DJ89" s="313">
        <f t="shared" si="43"/>
        <v>-1.9226881000601626</v>
      </c>
      <c r="DL89" s="81"/>
      <c r="DN89" s="123">
        <f t="shared" si="76"/>
        <v>-3.6463999999999934E-2</v>
      </c>
      <c r="DO89" s="470">
        <f t="shared" si="77"/>
        <v>74.792021898569274</v>
      </c>
      <c r="DP89" s="470"/>
      <c r="DQ89" s="470">
        <f t="shared" si="78"/>
        <v>75.214572805143192</v>
      </c>
      <c r="DR89" s="470"/>
      <c r="DS89" s="125">
        <f t="shared" si="79"/>
        <v>150.00659470371247</v>
      </c>
      <c r="DT89" s="125">
        <f t="shared" si="80"/>
        <v>-0.42255090657391747</v>
      </c>
      <c r="DX89" s="123">
        <f t="shared" si="81"/>
        <v>2.1560000000000096E-2</v>
      </c>
      <c r="DY89" s="470">
        <f t="shared" si="82"/>
        <v>-97.914671762323636</v>
      </c>
      <c r="DZ89" s="470"/>
      <c r="EA89" s="101">
        <f t="shared" si="83"/>
        <v>97.927990680295409</v>
      </c>
      <c r="EB89" s="125">
        <f t="shared" si="84"/>
        <v>1.3318917971773203E-2</v>
      </c>
      <c r="EC89" s="125">
        <f t="shared" si="85"/>
        <v>-195.84266244261903</v>
      </c>
      <c r="ED89" s="80"/>
      <c r="EF89" s="81"/>
      <c r="EH89" s="123">
        <f t="shared" si="68"/>
        <v>-3.5087999999999932E-2</v>
      </c>
      <c r="EI89" s="470">
        <f t="shared" si="69"/>
        <v>20910.565511020141</v>
      </c>
      <c r="EJ89" s="470"/>
      <c r="EK89" s="470"/>
      <c r="EL89" s="128">
        <f t="shared" si="70"/>
        <v>3.1119286050599744</v>
      </c>
      <c r="ER89" s="123">
        <f t="shared" si="71"/>
        <v>2.35200000000001E-2</v>
      </c>
      <c r="ES89" s="470">
        <f t="shared" si="75"/>
        <v>45645.763499574656</v>
      </c>
      <c r="ET89" s="470"/>
      <c r="EU89" s="470"/>
      <c r="EV89" s="128">
        <f t="shared" si="72"/>
        <v>2.106261434364646</v>
      </c>
      <c r="EX89" s="80"/>
      <c r="EZ89" s="81"/>
      <c r="FB89" s="124">
        <v>6.8</v>
      </c>
      <c r="FC89" s="38">
        <f t="shared" si="87"/>
        <v>112.91311566088103</v>
      </c>
      <c r="FD89" s="125">
        <f t="shared" si="88"/>
        <v>3.0997284766384157</v>
      </c>
      <c r="FE89" s="80"/>
      <c r="FF89" s="81"/>
      <c r="FG89" s="124">
        <v>6.8</v>
      </c>
      <c r="FH89" s="129">
        <f t="shared" si="89"/>
        <v>0</v>
      </c>
      <c r="FI89" s="422">
        <f t="shared" si="90"/>
        <v>1.7976931348623099E+308</v>
      </c>
      <c r="FJ89" s="80"/>
      <c r="FM89" s="51"/>
      <c r="FN89" s="41">
        <v>8.1999999999999993</v>
      </c>
      <c r="FO89" s="42">
        <v>-1582.5714285714303</v>
      </c>
      <c r="FP89" s="50"/>
      <c r="FQ89" s="51"/>
      <c r="FR89" s="41">
        <v>8.1999999999999993</v>
      </c>
      <c r="FS89" s="42">
        <v>2498.9714285714363</v>
      </c>
      <c r="FT89" s="50"/>
      <c r="FU89" s="51"/>
      <c r="FV89" s="41">
        <v>8.1999999999999993</v>
      </c>
      <c r="FW89" s="42">
        <v>-360.42857142857133</v>
      </c>
      <c r="FX89" s="50"/>
      <c r="FY89" s="51"/>
      <c r="FZ89" s="41">
        <v>8.1999999999999993</v>
      </c>
      <c r="GA89" s="42">
        <v>696.8285714285721</v>
      </c>
      <c r="GB89" s="88"/>
    </row>
    <row r="90" spans="1:184">
      <c r="A90" s="13"/>
      <c r="B90" s="13"/>
      <c r="C90" s="13"/>
      <c r="D90" s="13"/>
      <c r="E90" s="13"/>
      <c r="F90" s="13"/>
      <c r="G90" s="13"/>
      <c r="H90" s="13"/>
      <c r="BC90" s="109">
        <v>-4.2999999999999899E-2</v>
      </c>
      <c r="BD90" s="110">
        <f t="shared" si="60"/>
        <v>-2.9583999999999933E-2</v>
      </c>
      <c r="BE90" s="111"/>
      <c r="BF90" s="109">
        <v>3.2000000000000098E-2</v>
      </c>
      <c r="BG90" s="110">
        <f t="shared" si="61"/>
        <v>3.1360000000000096E-2</v>
      </c>
      <c r="BI90" s="81"/>
      <c r="BK90" s="124">
        <v>7.6</v>
      </c>
      <c r="BL90" s="312">
        <f t="shared" si="63"/>
        <v>30.234037696192711</v>
      </c>
      <c r="BP90" s="124">
        <v>7.6</v>
      </c>
      <c r="BQ90" s="312">
        <f t="shared" si="64"/>
        <v>48.592903931056114</v>
      </c>
      <c r="BR90" s="119"/>
      <c r="BT90" s="80"/>
      <c r="BV90" s="81"/>
      <c r="BX90" s="123">
        <f t="shared" si="65"/>
        <v>-3.4399999999999931E-2</v>
      </c>
      <c r="BY90" s="123">
        <f t="shared" si="73"/>
        <v>3.4399999999999931E-2</v>
      </c>
      <c r="BZ90" s="496">
        <f t="shared" si="66"/>
        <v>141.11702245013063</v>
      </c>
      <c r="CA90" s="496"/>
      <c r="CB90" s="496"/>
      <c r="CE90" s="123">
        <f t="shared" si="67"/>
        <v>2.4500000000000095E-2</v>
      </c>
      <c r="CF90" s="123">
        <f t="shared" si="74"/>
        <v>2.4500000000000095E-2</v>
      </c>
      <c r="CG90" s="514">
        <f t="shared" si="59"/>
        <v>-222.53334491437175</v>
      </c>
      <c r="CH90" s="514"/>
      <c r="CI90" s="514"/>
      <c r="CJ90" s="425"/>
      <c r="CK90" s="80"/>
      <c r="CM90" s="81"/>
      <c r="CO90" s="123">
        <f t="shared" si="30"/>
        <v>-4.2655999999999937E-2</v>
      </c>
      <c r="CP90" s="470">
        <f t="shared" si="31"/>
        <v>3.7344000000000065E-2</v>
      </c>
      <c r="CQ90" s="470"/>
      <c r="CR90" s="129">
        <f t="shared" si="32"/>
        <v>4.5037074431999968E-5</v>
      </c>
      <c r="CS90" s="462">
        <f t="shared" si="51"/>
        <v>1.3741396992000018E-5</v>
      </c>
      <c r="CT90" s="462"/>
      <c r="CU90" s="130">
        <f t="shared" si="34"/>
        <v>5.8778471423999988E-5</v>
      </c>
      <c r="CV90" s="413">
        <f t="shared" si="35"/>
        <v>-7.767278436464836</v>
      </c>
      <c r="CX90" s="413"/>
      <c r="DA90" s="123">
        <f t="shared" si="57"/>
        <v>1.0780000000000099E-2</v>
      </c>
      <c r="DB90" s="123">
        <f t="shared" si="39"/>
        <v>-7.7800000000000959E-3</v>
      </c>
      <c r="DC90" s="467">
        <f t="shared" si="40"/>
        <v>4.5863999999999887E-4</v>
      </c>
      <c r="DD90" s="467"/>
      <c r="DF90" s="424">
        <f t="shared" si="41"/>
        <v>0</v>
      </c>
      <c r="DG90" s="424">
        <f t="shared" si="86"/>
        <v>1.370874959999999E-5</v>
      </c>
      <c r="DH90" s="129">
        <f t="shared" si="42"/>
        <v>0</v>
      </c>
      <c r="DI90" s="129">
        <f t="shared" si="58"/>
        <v>1.370874959999999E-5</v>
      </c>
      <c r="DJ90" s="313">
        <f t="shared" si="43"/>
        <v>-1.9058645791846365</v>
      </c>
      <c r="DL90" s="81"/>
      <c r="DN90" s="123">
        <f t="shared" si="76"/>
        <v>-3.5775999999999933E-2</v>
      </c>
      <c r="DO90" s="470">
        <f t="shared" si="77"/>
        <v>73.380851674067941</v>
      </c>
      <c r="DP90" s="470"/>
      <c r="DQ90" s="470">
        <f t="shared" si="78"/>
        <v>73.813609436358874</v>
      </c>
      <c r="DR90" s="470"/>
      <c r="DS90" s="125">
        <f t="shared" si="79"/>
        <v>147.1944611104268</v>
      </c>
      <c r="DT90" s="125">
        <f t="shared" si="80"/>
        <v>-0.4327577622909331</v>
      </c>
      <c r="DX90" s="123">
        <f t="shared" si="81"/>
        <v>2.2540000000000098E-2</v>
      </c>
      <c r="DY90" s="470">
        <f t="shared" si="82"/>
        <v>-102.36533866061106</v>
      </c>
      <c r="DZ90" s="470"/>
      <c r="EA90" s="101">
        <f t="shared" si="83"/>
        <v>102.37751620404413</v>
      </c>
      <c r="EB90" s="125">
        <f t="shared" si="84"/>
        <v>1.2177543433068649E-2</v>
      </c>
      <c r="EC90" s="125">
        <f t="shared" si="85"/>
        <v>-204.74285486465519</v>
      </c>
      <c r="ED90" s="80"/>
      <c r="EF90" s="81"/>
      <c r="EH90" s="123">
        <f t="shared" si="68"/>
        <v>-3.4399999999999931E-2</v>
      </c>
      <c r="EI90" s="470">
        <f t="shared" si="69"/>
        <v>20106.950209504248</v>
      </c>
      <c r="EJ90" s="470"/>
      <c r="EK90" s="470"/>
      <c r="EL90" s="128">
        <f t="shared" si="70"/>
        <v>3.1735066487339538</v>
      </c>
      <c r="ER90" s="123">
        <f t="shared" si="71"/>
        <v>2.4500000000000095E-2</v>
      </c>
      <c r="ES90" s="470">
        <f t="shared" si="75"/>
        <v>49527.858512713276</v>
      </c>
      <c r="ET90" s="470"/>
      <c r="EU90" s="470"/>
      <c r="EV90" s="128">
        <f t="shared" si="72"/>
        <v>2.0220306697772412</v>
      </c>
      <c r="EX90" s="80"/>
      <c r="EZ90" s="81"/>
      <c r="FB90" s="124">
        <v>6.9</v>
      </c>
      <c r="FC90" s="38">
        <f t="shared" si="87"/>
        <v>109.45217724981954</v>
      </c>
      <c r="FD90" s="125">
        <f t="shared" si="88"/>
        <v>3.197743606334492</v>
      </c>
      <c r="FE90" s="80"/>
      <c r="FF90" s="81"/>
      <c r="FG90" s="124">
        <v>6.9</v>
      </c>
      <c r="FH90" s="129">
        <f t="shared" si="89"/>
        <v>0</v>
      </c>
      <c r="FI90" s="422">
        <f t="shared" si="90"/>
        <v>1.7976931348623099E+308</v>
      </c>
      <c r="FJ90" s="80"/>
      <c r="FM90" s="51"/>
      <c r="FN90" s="41">
        <v>8.3000000000000007</v>
      </c>
      <c r="FO90" s="42">
        <v>-1518.6428571428569</v>
      </c>
      <c r="FP90" s="50"/>
      <c r="FQ90" s="51"/>
      <c r="FR90" s="41">
        <v>8.3000000000000007</v>
      </c>
      <c r="FS90" s="42">
        <v>2343.9214285714261</v>
      </c>
      <c r="FT90" s="50"/>
      <c r="FU90" s="51"/>
      <c r="FV90" s="41">
        <v>8.3000000000000007</v>
      </c>
      <c r="FW90" s="42">
        <v>-348.10714285714312</v>
      </c>
      <c r="FX90" s="50"/>
      <c r="FY90" s="51"/>
      <c r="FZ90" s="41">
        <v>8.3000000000000007</v>
      </c>
      <c r="GA90" s="42">
        <v>661.40357142857283</v>
      </c>
      <c r="GB90" s="88"/>
    </row>
    <row r="91" spans="1:184">
      <c r="A91" s="13"/>
      <c r="B91" s="13"/>
      <c r="C91" s="13"/>
      <c r="D91" s="13"/>
      <c r="E91" s="13"/>
      <c r="F91" s="13"/>
      <c r="G91" s="13"/>
      <c r="H91" s="13"/>
      <c r="BC91" s="109">
        <v>-4.1999999999999899E-2</v>
      </c>
      <c r="BD91" s="110">
        <f t="shared" si="60"/>
        <v>-2.8895999999999932E-2</v>
      </c>
      <c r="BE91" s="111"/>
      <c r="BF91" s="109">
        <v>3.3000000000000099E-2</v>
      </c>
      <c r="BG91" s="110">
        <f t="shared" si="61"/>
        <v>3.2340000000000098E-2</v>
      </c>
      <c r="BI91" s="81"/>
      <c r="BK91" s="124">
        <v>7.7</v>
      </c>
      <c r="BL91" s="312">
        <f t="shared" si="63"/>
        <v>28.576197046151595</v>
      </c>
      <c r="BP91" s="124">
        <v>7.7</v>
      </c>
      <c r="BQ91" s="312">
        <f t="shared" si="64"/>
        <v>46.350516697879044</v>
      </c>
      <c r="BR91" s="119"/>
      <c r="BT91" s="80"/>
      <c r="BV91" s="81"/>
      <c r="BX91" s="123">
        <f t="shared" si="65"/>
        <v>-3.371199999999993E-2</v>
      </c>
      <c r="BY91" s="123">
        <f t="shared" si="73"/>
        <v>3.371199999999993E-2</v>
      </c>
      <c r="BZ91" s="496">
        <f t="shared" si="66"/>
        <v>138.29468200112805</v>
      </c>
      <c r="CA91" s="496"/>
      <c r="CB91" s="496"/>
      <c r="CE91" s="123">
        <f t="shared" si="67"/>
        <v>2.5480000000000096E-2</v>
      </c>
      <c r="CF91" s="123">
        <f t="shared" si="74"/>
        <v>2.5480000000000096E-2</v>
      </c>
      <c r="CG91" s="514">
        <f t="shared" si="59"/>
        <v>-231.43467871094663</v>
      </c>
      <c r="CH91" s="514"/>
      <c r="CI91" s="514"/>
      <c r="CJ91" s="425"/>
      <c r="CK91" s="80"/>
      <c r="CM91" s="81"/>
      <c r="CO91" s="123">
        <f t="shared" ref="CO91:CO154" si="91">BD72</f>
        <v>-4.1967999999999936E-2</v>
      </c>
      <c r="CP91" s="470">
        <f t="shared" si="31"/>
        <v>3.8032000000000066E-2</v>
      </c>
      <c r="CQ91" s="470"/>
      <c r="CR91" s="129">
        <f t="shared" si="32"/>
        <v>4.5037074431999968E-5</v>
      </c>
      <c r="CS91" s="462">
        <f t="shared" si="51"/>
        <v>1.3916060928000018E-5</v>
      </c>
      <c r="CT91" s="462"/>
      <c r="CU91" s="130">
        <f t="shared" si="34"/>
        <v>5.8953135359999986E-5</v>
      </c>
      <c r="CV91" s="413">
        <f t="shared" si="35"/>
        <v>-7.7903593943538993</v>
      </c>
      <c r="CX91" s="413"/>
      <c r="DA91" s="123">
        <f t="shared" si="57"/>
        <v>1.1760000000000098E-2</v>
      </c>
      <c r="DB91" s="123">
        <f t="shared" si="39"/>
        <v>-8.7600000000000958E-3</v>
      </c>
      <c r="DC91" s="467">
        <f t="shared" si="40"/>
        <v>4.4687999999999889E-4</v>
      </c>
      <c r="DD91" s="467"/>
      <c r="DF91" s="424">
        <f t="shared" si="41"/>
        <v>0</v>
      </c>
      <c r="DG91" s="424">
        <f t="shared" si="86"/>
        <v>1.357621439999999E-5</v>
      </c>
      <c r="DH91" s="129">
        <f t="shared" si="42"/>
        <v>0</v>
      </c>
      <c r="DI91" s="129">
        <f t="shared" si="58"/>
        <v>1.357621439999999E-5</v>
      </c>
      <c r="DJ91" s="313">
        <f t="shared" si="43"/>
        <v>-1.8874388182257265</v>
      </c>
      <c r="DL91" s="81"/>
      <c r="DN91" s="123">
        <f t="shared" si="76"/>
        <v>-3.5087999999999932E-2</v>
      </c>
      <c r="DO91" s="470">
        <f t="shared" si="77"/>
        <v>71.96968144956665</v>
      </c>
      <c r="DP91" s="470"/>
      <c r="DQ91" s="470">
        <f t="shared" si="78"/>
        <v>72.413006343400411</v>
      </c>
      <c r="DR91" s="470"/>
      <c r="DS91" s="125">
        <f t="shared" si="79"/>
        <v>144.38268779296706</v>
      </c>
      <c r="DT91" s="125">
        <f t="shared" si="80"/>
        <v>-0.44332489383376128</v>
      </c>
      <c r="DX91" s="123">
        <f t="shared" si="81"/>
        <v>2.35200000000001E-2</v>
      </c>
      <c r="DY91" s="470">
        <f t="shared" si="82"/>
        <v>-106.81600555889848</v>
      </c>
      <c r="DZ91" s="470"/>
      <c r="EA91" s="101">
        <f t="shared" si="83"/>
        <v>106.82712585608587</v>
      </c>
      <c r="EB91" s="125">
        <f t="shared" si="84"/>
        <v>1.1120297187389383E-2</v>
      </c>
      <c r="EC91" s="125">
        <f t="shared" si="85"/>
        <v>-213.64313141498434</v>
      </c>
      <c r="ED91" s="80"/>
      <c r="EF91" s="81"/>
      <c r="EH91" s="123">
        <f t="shared" si="68"/>
        <v>-3.371199999999993E-2</v>
      </c>
      <c r="EI91" s="470">
        <f t="shared" si="69"/>
        <v>19319.250173901073</v>
      </c>
      <c r="EJ91" s="470"/>
      <c r="EK91" s="470"/>
      <c r="EL91" s="128">
        <f t="shared" si="70"/>
        <v>3.2375566815757924</v>
      </c>
      <c r="ER91" s="123">
        <f t="shared" si="71"/>
        <v>2.5480000000000096E-2</v>
      </c>
      <c r="ES91" s="470">
        <f t="shared" si="75"/>
        <v>53568.416202968881</v>
      </c>
      <c r="ET91" s="470"/>
      <c r="EU91" s="470"/>
      <c r="EV91" s="128">
        <f t="shared" si="72"/>
        <v>1.9442768744886141</v>
      </c>
      <c r="EX91" s="80"/>
      <c r="EZ91" s="81"/>
      <c r="FB91" s="124">
        <v>7</v>
      </c>
      <c r="FC91" s="38">
        <f t="shared" si="87"/>
        <v>105.99123883875806</v>
      </c>
      <c r="FD91" s="125">
        <f t="shared" si="88"/>
        <v>3.3021597240923528</v>
      </c>
      <c r="FE91" s="80"/>
      <c r="FF91" s="81"/>
      <c r="FG91" s="124">
        <v>7</v>
      </c>
      <c r="FH91" s="129">
        <f t="shared" si="89"/>
        <v>0</v>
      </c>
      <c r="FI91" s="422">
        <f t="shared" si="90"/>
        <v>1.7976931348623099E+308</v>
      </c>
      <c r="FJ91" s="80"/>
      <c r="FM91" s="51"/>
      <c r="FN91" s="41">
        <v>8.4</v>
      </c>
      <c r="FO91" s="42">
        <v>-1456.0000000000009</v>
      </c>
      <c r="FP91" s="50"/>
      <c r="FQ91" s="51"/>
      <c r="FR91" s="41">
        <v>8.4</v>
      </c>
      <c r="FS91" s="42">
        <v>2195.1999999999971</v>
      </c>
      <c r="FT91" s="50"/>
      <c r="FU91" s="51"/>
      <c r="FV91" s="41">
        <v>8.4</v>
      </c>
      <c r="FW91" s="42">
        <v>-336</v>
      </c>
      <c r="FX91" s="50"/>
      <c r="FY91" s="51"/>
      <c r="FZ91" s="41">
        <v>8.4</v>
      </c>
      <c r="GA91" s="42">
        <v>627.20000000000073</v>
      </c>
      <c r="GB91" s="88"/>
    </row>
    <row r="92" spans="1:184">
      <c r="A92" s="13"/>
      <c r="B92" s="13"/>
      <c r="C92" s="13"/>
      <c r="D92" s="13"/>
      <c r="E92" s="13"/>
      <c r="F92" s="13"/>
      <c r="G92" s="13"/>
      <c r="H92" s="13"/>
      <c r="BC92" s="109">
        <v>-4.0999999999999898E-2</v>
      </c>
      <c r="BD92" s="110">
        <f t="shared" si="60"/>
        <v>-2.8207999999999931E-2</v>
      </c>
      <c r="BE92" s="111"/>
      <c r="BF92" s="109">
        <v>3.40000000000001E-2</v>
      </c>
      <c r="BG92" s="110">
        <f t="shared" si="61"/>
        <v>3.33200000000001E-2</v>
      </c>
      <c r="BI92" s="81"/>
      <c r="BK92" s="124">
        <v>7.8</v>
      </c>
      <c r="BL92" s="312">
        <f t="shared" si="63"/>
        <v>26.978496303637105</v>
      </c>
      <c r="BP92" s="124">
        <v>7.8</v>
      </c>
      <c r="BQ92" s="312">
        <f t="shared" si="64"/>
        <v>44.17819827301313</v>
      </c>
      <c r="BR92" s="119"/>
      <c r="BT92" s="80"/>
      <c r="BV92" s="81"/>
      <c r="BX92" s="123">
        <f t="shared" si="65"/>
        <v>-3.3023999999999928E-2</v>
      </c>
      <c r="BY92" s="123">
        <f t="shared" si="73"/>
        <v>3.3023999999999928E-2</v>
      </c>
      <c r="BZ92" s="496">
        <f t="shared" si="66"/>
        <v>135.47234155212541</v>
      </c>
      <c r="CA92" s="496"/>
      <c r="CB92" s="496"/>
      <c r="CE92" s="123">
        <f t="shared" si="67"/>
        <v>2.6460000000000098E-2</v>
      </c>
      <c r="CF92" s="123">
        <f t="shared" si="74"/>
        <v>2.6460000000000098E-2</v>
      </c>
      <c r="CG92" s="514">
        <f t="shared" si="59"/>
        <v>-240.33601250752147</v>
      </c>
      <c r="CH92" s="514"/>
      <c r="CI92" s="514"/>
      <c r="CJ92" s="425"/>
      <c r="CK92" s="80"/>
      <c r="CM92" s="81"/>
      <c r="CO92" s="123">
        <f t="shared" si="91"/>
        <v>-4.1279999999999935E-2</v>
      </c>
      <c r="CP92" s="470">
        <f t="shared" ref="CP92:CP155" si="92">ABS($CP$18-$CP$21)-ABS(CO92)</f>
        <v>3.8720000000000067E-2</v>
      </c>
      <c r="CQ92" s="470"/>
      <c r="CR92" s="129">
        <f t="shared" ref="CR92:CR155" si="93">IF( CP92 &lt; 0, (($CP$18-ABS(CO92))*(($CP$21/2)+ABS(CO92))*$CP$20), CR91 )</f>
        <v>4.5037074431999968E-5</v>
      </c>
      <c r="CS92" s="462">
        <f t="shared" si="51"/>
        <v>1.4087884800000017E-5</v>
      </c>
      <c r="CT92" s="462"/>
      <c r="CU92" s="130">
        <f t="shared" si="34"/>
        <v>5.9124959231999981E-5</v>
      </c>
      <c r="CV92" s="413">
        <f t="shared" si="35"/>
        <v>-7.8130650521146841</v>
      </c>
      <c r="CX92" s="413"/>
      <c r="DA92" s="123">
        <f t="shared" si="57"/>
        <v>1.2740000000000098E-2</v>
      </c>
      <c r="DB92" s="123">
        <f t="shared" si="39"/>
        <v>-9.7400000000000958E-3</v>
      </c>
      <c r="DC92" s="467">
        <f t="shared" si="40"/>
        <v>4.3511999999999886E-4</v>
      </c>
      <c r="DD92" s="467"/>
      <c r="DF92" s="424">
        <f t="shared" si="41"/>
        <v>0</v>
      </c>
      <c r="DG92" s="424">
        <f t="shared" si="86"/>
        <v>1.3432154399999987E-5</v>
      </c>
      <c r="DH92" s="129">
        <f t="shared" si="42"/>
        <v>0</v>
      </c>
      <c r="DI92" s="129">
        <f t="shared" si="58"/>
        <v>1.3432154399999987E-5</v>
      </c>
      <c r="DJ92" s="313">
        <f t="shared" si="43"/>
        <v>-1.8674108171834329</v>
      </c>
      <c r="DL92" s="81"/>
      <c r="DN92" s="123">
        <f t="shared" si="76"/>
        <v>-3.4399999999999931E-2</v>
      </c>
      <c r="DO92" s="470">
        <f t="shared" si="77"/>
        <v>70.558511225065317</v>
      </c>
      <c r="DP92" s="470"/>
      <c r="DQ92" s="470">
        <f t="shared" si="78"/>
        <v>71.012784537261496</v>
      </c>
      <c r="DR92" s="470"/>
      <c r="DS92" s="125">
        <f t="shared" si="79"/>
        <v>141.57129576232683</v>
      </c>
      <c r="DT92" s="125">
        <f t="shared" si="80"/>
        <v>-0.45427331219617884</v>
      </c>
      <c r="DX92" s="123">
        <f t="shared" si="81"/>
        <v>2.4500000000000095E-2</v>
      </c>
      <c r="DY92" s="470">
        <f t="shared" si="82"/>
        <v>-111.26667245718588</v>
      </c>
      <c r="DZ92" s="470"/>
      <c r="EA92" s="101">
        <f t="shared" si="83"/>
        <v>111.27681117078944</v>
      </c>
      <c r="EB92" s="125">
        <f t="shared" si="84"/>
        <v>1.0138713603566885E-2</v>
      </c>
      <c r="EC92" s="125">
        <f t="shared" si="85"/>
        <v>-222.54348362797532</v>
      </c>
      <c r="ED92" s="80"/>
      <c r="EF92" s="81"/>
      <c r="EH92" s="123">
        <f t="shared" si="68"/>
        <v>-3.3023999999999928E-2</v>
      </c>
      <c r="EI92" s="470">
        <f t="shared" si="69"/>
        <v>18547.465278713087</v>
      </c>
      <c r="EJ92" s="470"/>
      <c r="EK92" s="470"/>
      <c r="EL92" s="128">
        <f t="shared" si="70"/>
        <v>3.3042296990395292</v>
      </c>
      <c r="ER92" s="123">
        <f t="shared" si="71"/>
        <v>2.6460000000000098E-2</v>
      </c>
      <c r="ES92" s="470">
        <f t="shared" si="75"/>
        <v>57767.437748673932</v>
      </c>
      <c r="ET92" s="470"/>
      <c r="EU92" s="470"/>
      <c r="EV92" s="128">
        <f t="shared" si="72"/>
        <v>1.8722807033454616</v>
      </c>
      <c r="EX92" s="80"/>
      <c r="EZ92" s="81"/>
      <c r="FB92" s="124">
        <v>7.1</v>
      </c>
      <c r="FC92" s="38">
        <f t="shared" si="87"/>
        <v>102.55811153992833</v>
      </c>
      <c r="FD92" s="125">
        <f t="shared" si="88"/>
        <v>3.41269934425164</v>
      </c>
      <c r="FE92" s="80"/>
      <c r="FF92" s="81"/>
      <c r="FG92" s="124">
        <v>7.1</v>
      </c>
      <c r="FH92" s="129">
        <f t="shared" si="89"/>
        <v>0</v>
      </c>
      <c r="FI92" s="422">
        <f t="shared" si="90"/>
        <v>1.7976931348623099E+308</v>
      </c>
      <c r="FJ92" s="80"/>
      <c r="FM92" s="51"/>
      <c r="FN92" s="41">
        <v>8.5</v>
      </c>
      <c r="FO92" s="42">
        <v>-1394.6428571428642</v>
      </c>
      <c r="FP92" s="50"/>
      <c r="FQ92" s="51"/>
      <c r="FR92" s="41">
        <v>8.5</v>
      </c>
      <c r="FS92" s="42">
        <v>2052.6785714285797</v>
      </c>
      <c r="FT92" s="50"/>
      <c r="FU92" s="51"/>
      <c r="FV92" s="41">
        <v>8.5</v>
      </c>
      <c r="FW92" s="42">
        <v>-324.10714285714403</v>
      </c>
      <c r="FX92" s="50"/>
      <c r="FY92" s="51"/>
      <c r="FZ92" s="41">
        <v>8.5</v>
      </c>
      <c r="GA92" s="42">
        <v>594.19642857143117</v>
      </c>
      <c r="GB92" s="88"/>
    </row>
    <row r="93" spans="1:184">
      <c r="A93" s="13"/>
      <c r="B93" s="13"/>
      <c r="C93" s="13"/>
      <c r="D93" s="13"/>
      <c r="E93" s="13"/>
      <c r="F93" s="13"/>
      <c r="G93" s="13"/>
      <c r="H93" s="13"/>
      <c r="BC93" s="109">
        <v>-3.9999999999999897E-2</v>
      </c>
      <c r="BD93" s="110">
        <f t="shared" si="60"/>
        <v>-2.751999999999993E-2</v>
      </c>
      <c r="BE93" s="111"/>
      <c r="BF93" s="109">
        <v>3.50000000000001E-2</v>
      </c>
      <c r="BG93" s="110">
        <f t="shared" si="61"/>
        <v>3.4300000000000101E-2</v>
      </c>
      <c r="BI93" s="81"/>
      <c r="BK93" s="124">
        <v>7.9</v>
      </c>
      <c r="BL93" s="312">
        <f t="shared" si="63"/>
        <v>25.439846415998062</v>
      </c>
      <c r="BP93" s="124">
        <v>7.9</v>
      </c>
      <c r="BQ93" s="312">
        <f t="shared" si="64"/>
        <v>42.074836453151853</v>
      </c>
      <c r="BR93" s="119"/>
      <c r="BT93" s="80"/>
      <c r="BV93" s="81"/>
      <c r="BX93" s="123">
        <f t="shared" si="65"/>
        <v>-3.2335999999999934E-2</v>
      </c>
      <c r="BY93" s="123">
        <f t="shared" si="73"/>
        <v>3.2335999999999934E-2</v>
      </c>
      <c r="BZ93" s="496">
        <f t="shared" si="66"/>
        <v>132.6500011031228</v>
      </c>
      <c r="CA93" s="496"/>
      <c r="CB93" s="496"/>
      <c r="CE93" s="123">
        <f t="shared" si="67"/>
        <v>2.74400000000001E-2</v>
      </c>
      <c r="CF93" s="123">
        <f t="shared" si="74"/>
        <v>2.74400000000001E-2</v>
      </c>
      <c r="CG93" s="514">
        <f t="shared" si="59"/>
        <v>-249.23734630409632</v>
      </c>
      <c r="CH93" s="514"/>
      <c r="CI93" s="514"/>
      <c r="CJ93" s="425"/>
      <c r="CK93" s="80"/>
      <c r="CM93" s="81"/>
      <c r="CO93" s="123">
        <f t="shared" si="91"/>
        <v>-4.0591999999999934E-2</v>
      </c>
      <c r="CP93" s="470">
        <f t="shared" si="92"/>
        <v>3.9408000000000068E-2</v>
      </c>
      <c r="CQ93" s="470"/>
      <c r="CR93" s="129">
        <f t="shared" si="93"/>
        <v>4.5037074431999968E-5</v>
      </c>
      <c r="CS93" s="462">
        <f t="shared" si="51"/>
        <v>1.4256868608000017E-5</v>
      </c>
      <c r="CT93" s="462"/>
      <c r="CU93" s="130">
        <f t="shared" ref="CU93:CU156" si="94">CR93+CS93</f>
        <v>5.9293943039999988E-5</v>
      </c>
      <c r="CV93" s="413">
        <f t="shared" ref="CV93:CV156" si="95" xml:space="preserve"> IF( CP93 &lt; 0,  (($CP$16*CU93) / ($CP$17*$CP$19)) / 1000000, (($CP$16*CU93) / ($CP$17*$CP$23)) / 1000000 )</f>
        <v>-7.8353954097471945</v>
      </c>
      <c r="CX93" s="413"/>
      <c r="DA93" s="123">
        <f t="shared" ref="DA93:DA124" si="96">BG72</f>
        <v>1.3720000000000097E-2</v>
      </c>
      <c r="DB93" s="123">
        <f t="shared" si="39"/>
        <v>-1.0720000000000094E-2</v>
      </c>
      <c r="DC93" s="467">
        <f t="shared" si="40"/>
        <v>4.2335999999999893E-4</v>
      </c>
      <c r="DD93" s="467"/>
      <c r="DF93" s="424">
        <f t="shared" si="41"/>
        <v>0</v>
      </c>
      <c r="DG93" s="424">
        <f t="shared" si="86"/>
        <v>1.3276569599999989E-5</v>
      </c>
      <c r="DH93" s="129">
        <f t="shared" si="42"/>
        <v>0</v>
      </c>
      <c r="DI93" s="129">
        <f t="shared" ref="DI93:DI124" si="97">DH93+DG93</f>
        <v>1.3276569599999989E-5</v>
      </c>
      <c r="DJ93" s="313">
        <f t="shared" si="43"/>
        <v>-1.8457805760577561</v>
      </c>
      <c r="DL93" s="81"/>
      <c r="DN93" s="123">
        <f t="shared" si="76"/>
        <v>-3.371199999999993E-2</v>
      </c>
      <c r="DO93" s="470">
        <f t="shared" si="77"/>
        <v>69.147341000564026</v>
      </c>
      <c r="DP93" s="470"/>
      <c r="DQ93" s="470">
        <f t="shared" si="78"/>
        <v>69.612966719457262</v>
      </c>
      <c r="DR93" s="470"/>
      <c r="DS93" s="125">
        <f t="shared" si="79"/>
        <v>138.76030772002127</v>
      </c>
      <c r="DT93" s="125">
        <f t="shared" si="80"/>
        <v>-0.46562571889323578</v>
      </c>
      <c r="DX93" s="123">
        <f t="shared" si="81"/>
        <v>2.5480000000000096E-2</v>
      </c>
      <c r="DY93" s="470">
        <f t="shared" si="82"/>
        <v>-115.71733935547331</v>
      </c>
      <c r="DZ93" s="470"/>
      <c r="EA93" s="101">
        <f t="shared" si="83"/>
        <v>115.72656505092669</v>
      </c>
      <c r="EB93" s="125">
        <f t="shared" si="84"/>
        <v>9.2256954533809221E-3</v>
      </c>
      <c r="EC93" s="125">
        <f t="shared" si="85"/>
        <v>-231.44390440640001</v>
      </c>
      <c r="ED93" s="80"/>
      <c r="EF93" s="81"/>
      <c r="EH93" s="123">
        <f t="shared" si="68"/>
        <v>-3.2335999999999934E-2</v>
      </c>
      <c r="EI93" s="470">
        <f t="shared" si="69"/>
        <v>17791.595400978091</v>
      </c>
      <c r="EJ93" s="470"/>
      <c r="EK93" s="470"/>
      <c r="EL93" s="128">
        <f t="shared" si="70"/>
        <v>3.3736891693720907</v>
      </c>
      <c r="ER93" s="123">
        <f t="shared" si="71"/>
        <v>2.74400000000001E-2</v>
      </c>
      <c r="ES93" s="470">
        <f t="shared" si="75"/>
        <v>62124.92437437013</v>
      </c>
      <c r="ET93" s="470"/>
      <c r="EU93" s="470"/>
      <c r="EV93" s="128">
        <f t="shared" si="72"/>
        <v>1.8054255210265198</v>
      </c>
      <c r="EX93" s="80"/>
      <c r="EZ93" s="81"/>
      <c r="FB93" s="124">
        <v>7.2</v>
      </c>
      <c r="FC93" s="38">
        <f t="shared" si="87"/>
        <v>99.180606465562079</v>
      </c>
      <c r="FD93" s="125">
        <f t="shared" si="88"/>
        <v>3.5289157071400701</v>
      </c>
      <c r="FE93" s="80"/>
      <c r="FF93" s="81"/>
      <c r="FG93" s="124">
        <v>7.2</v>
      </c>
      <c r="FH93" s="129">
        <f t="shared" si="89"/>
        <v>0</v>
      </c>
      <c r="FI93" s="422">
        <f t="shared" si="90"/>
        <v>1.7976931348623099E+308</v>
      </c>
      <c r="FJ93" s="80"/>
      <c r="FM93" s="51"/>
      <c r="FN93" s="41">
        <v>8.6</v>
      </c>
      <c r="FO93" s="42">
        <v>-1334.5714285714348</v>
      </c>
      <c r="FP93" s="50"/>
      <c r="FQ93" s="51"/>
      <c r="FR93" s="41">
        <v>8.6</v>
      </c>
      <c r="FS93" s="42">
        <v>1916.2285714285827</v>
      </c>
      <c r="FT93" s="50"/>
      <c r="FU93" s="51"/>
      <c r="FV93" s="41">
        <v>8.6</v>
      </c>
      <c r="FW93" s="42">
        <v>-312.42857142857247</v>
      </c>
      <c r="FX93" s="50"/>
      <c r="FY93" s="51"/>
      <c r="FZ93" s="41">
        <v>8.6</v>
      </c>
      <c r="GA93" s="42">
        <v>562.37142857143044</v>
      </c>
      <c r="GB93" s="88"/>
    </row>
    <row r="94" spans="1:184">
      <c r="A94" s="13"/>
      <c r="B94" s="13"/>
      <c r="C94" s="13"/>
      <c r="D94" s="13"/>
      <c r="E94" s="13"/>
      <c r="F94" s="13"/>
      <c r="G94" s="13"/>
      <c r="H94" s="13"/>
      <c r="BC94" s="109">
        <v>-3.8999999999999903E-2</v>
      </c>
      <c r="BD94" s="110">
        <f t="shared" si="60"/>
        <v>-2.6831999999999936E-2</v>
      </c>
      <c r="BE94" s="111"/>
      <c r="BF94" s="109">
        <v>3.6000000000000101E-2</v>
      </c>
      <c r="BG94" s="110">
        <f t="shared" si="61"/>
        <v>3.5280000000000096E-2</v>
      </c>
      <c r="BI94" s="81"/>
      <c r="BK94" s="124">
        <v>8</v>
      </c>
      <c r="BL94" s="312">
        <f t="shared" si="63"/>
        <v>23.959158330583023</v>
      </c>
      <c r="BP94" s="124">
        <v>8</v>
      </c>
      <c r="BQ94" s="312">
        <f t="shared" si="64"/>
        <v>40.039319034988907</v>
      </c>
      <c r="BR94" s="119"/>
      <c r="BT94" s="80"/>
      <c r="BV94" s="81"/>
      <c r="BX94" s="123">
        <f t="shared" si="65"/>
        <v>-3.1647999999999933E-2</v>
      </c>
      <c r="BY94" s="123">
        <f t="shared" si="73"/>
        <v>3.1647999999999933E-2</v>
      </c>
      <c r="BZ94" s="496">
        <f t="shared" si="66"/>
        <v>129.82766065412019</v>
      </c>
      <c r="CA94" s="496"/>
      <c r="CB94" s="496"/>
      <c r="CE94" s="123">
        <f t="shared" si="67"/>
        <v>2.8420000000000094E-2</v>
      </c>
      <c r="CF94" s="123">
        <f t="shared" si="74"/>
        <v>2.8420000000000094E-2</v>
      </c>
      <c r="CG94" s="514">
        <f t="shared" si="59"/>
        <v>-258.13868010067108</v>
      </c>
      <c r="CH94" s="514"/>
      <c r="CI94" s="514"/>
      <c r="CJ94" s="425"/>
      <c r="CK94" s="80"/>
      <c r="CM94" s="81"/>
      <c r="CO94" s="123">
        <f t="shared" si="91"/>
        <v>-3.9903999999999933E-2</v>
      </c>
      <c r="CP94" s="470">
        <f t="shared" si="92"/>
        <v>4.0096000000000069E-2</v>
      </c>
      <c r="CQ94" s="470"/>
      <c r="CR94" s="129">
        <f t="shared" si="93"/>
        <v>4.5037074431999968E-5</v>
      </c>
      <c r="CS94" s="462">
        <f t="shared" si="51"/>
        <v>1.4423012352000017E-5</v>
      </c>
      <c r="CT94" s="462"/>
      <c r="CU94" s="130">
        <f t="shared" si="94"/>
        <v>5.9460086783999986E-5</v>
      </c>
      <c r="CV94" s="413">
        <f t="shared" si="95"/>
        <v>-7.8573504672514245</v>
      </c>
      <c r="CX94" s="413"/>
      <c r="DA94" s="123">
        <f t="shared" si="96"/>
        <v>1.4700000000000098E-2</v>
      </c>
      <c r="DB94" s="123">
        <f t="shared" ref="DB94:DB129" si="98">( ABS($DB$22-$DB$25) - ABS(DA94) )</f>
        <v>-1.1700000000000096E-2</v>
      </c>
      <c r="DC94" s="467">
        <f t="shared" ref="DC94:DC129" si="99">IF(DB94 &gt; 0,DC93, ( 2 * ( $DB$22 - ABS(DA94) ) *$DB$24) )</f>
        <v>4.1159999999999878E-4</v>
      </c>
      <c r="DD94" s="467"/>
      <c r="DF94" s="424">
        <f t="shared" ref="DF94:DF129" si="100">IF(DB94 &lt; 0,0,  (( $DB$22 - $DB$25) - ABS(DA94)) * $DB$26)</f>
        <v>0</v>
      </c>
      <c r="DG94" s="424">
        <f t="shared" si="86"/>
        <v>1.3109459999999979E-5</v>
      </c>
      <c r="DH94" s="129">
        <f t="shared" ref="DH94:DH129" si="101">( ( (( $DB$22 - $DB$25) - ABS(DA94))/2 ) + ABS(DA94) ) * DF94</f>
        <v>0</v>
      </c>
      <c r="DI94" s="129">
        <f t="shared" si="97"/>
        <v>1.3109459999999979E-5</v>
      </c>
      <c r="DJ94" s="313">
        <f t="shared" ref="DJ94:DJ129" si="102">IF(DB94 &lt; 0, (($DB$20*DI94)/($DB$21*$DB$23)) / 1000000,(($DB$20*DI94)/($DB$21*$DB$26)) / 1000000 )</f>
        <v>-1.8225480948486945</v>
      </c>
      <c r="DL94" s="81"/>
      <c r="DN94" s="123">
        <f t="shared" si="76"/>
        <v>-3.3023999999999928E-2</v>
      </c>
      <c r="DO94" s="470">
        <f t="shared" si="77"/>
        <v>67.736170776062707</v>
      </c>
      <c r="DP94" s="470"/>
      <c r="DQ94" s="470">
        <f t="shared" si="78"/>
        <v>68.213577454221323</v>
      </c>
      <c r="DR94" s="470"/>
      <c r="DS94" s="125">
        <f t="shared" si="79"/>
        <v>135.94974823028403</v>
      </c>
      <c r="DT94" s="125">
        <f t="shared" si="80"/>
        <v>-0.4774066781586157</v>
      </c>
      <c r="DX94" s="123">
        <f t="shared" si="81"/>
        <v>2.6460000000000098E-2</v>
      </c>
      <c r="DY94" s="470">
        <f t="shared" si="82"/>
        <v>-120.16800625376074</v>
      </c>
      <c r="DZ94" s="470"/>
      <c r="EA94" s="101">
        <f t="shared" si="83"/>
        <v>120.17638151438084</v>
      </c>
      <c r="EB94" s="125">
        <f t="shared" si="84"/>
        <v>8.3752606200988566E-3</v>
      </c>
      <c r="EC94" s="125">
        <f t="shared" si="85"/>
        <v>-240.34438776814159</v>
      </c>
      <c r="ED94" s="80"/>
      <c r="EF94" s="81"/>
      <c r="EH94" s="123">
        <f t="shared" si="68"/>
        <v>-3.1647999999999933E-2</v>
      </c>
      <c r="EI94" s="470">
        <f t="shared" si="69"/>
        <v>17051.640420269159</v>
      </c>
      <c r="EJ94" s="470"/>
      <c r="EK94" s="470"/>
      <c r="EL94" s="128">
        <f t="shared" si="70"/>
        <v>3.4461123395378612</v>
      </c>
      <c r="ER94" s="123">
        <f t="shared" si="71"/>
        <v>2.8420000000000094E-2</v>
      </c>
      <c r="ES94" s="470">
        <f t="shared" si="75"/>
        <v>66640.877350808209</v>
      </c>
      <c r="ET94" s="470"/>
      <c r="EU94" s="470"/>
      <c r="EV94" s="128">
        <f t="shared" si="72"/>
        <v>1.7431797039967911</v>
      </c>
      <c r="EX94" s="80"/>
      <c r="EZ94" s="81"/>
      <c r="FB94" s="124">
        <v>7.3</v>
      </c>
      <c r="FC94" s="38">
        <f t="shared" si="87"/>
        <v>95.858723615659315</v>
      </c>
      <c r="FD94" s="125">
        <f t="shared" si="88"/>
        <v>3.6512065547973207</v>
      </c>
      <c r="FE94" s="80"/>
      <c r="FF94" s="81"/>
      <c r="FG94" s="124">
        <v>7.3</v>
      </c>
      <c r="FH94" s="129">
        <f t="shared" si="89"/>
        <v>0</v>
      </c>
      <c r="FI94" s="422">
        <f t="shared" si="90"/>
        <v>1.7976931348623099E+308</v>
      </c>
      <c r="FJ94" s="80"/>
      <c r="FM94" s="51"/>
      <c r="FN94" s="41">
        <v>8.6999999999999993</v>
      </c>
      <c r="FO94" s="42">
        <v>-1275.7857142857201</v>
      </c>
      <c r="FP94" s="50"/>
      <c r="FQ94" s="51"/>
      <c r="FR94" s="41">
        <v>8.6999999999999993</v>
      </c>
      <c r="FS94" s="42">
        <v>1785.7214285714363</v>
      </c>
      <c r="FT94" s="50"/>
      <c r="FU94" s="51"/>
      <c r="FV94" s="41">
        <v>8.6999999999999993</v>
      </c>
      <c r="FW94" s="42">
        <v>-300.96428571428669</v>
      </c>
      <c r="FX94" s="50"/>
      <c r="FY94" s="51"/>
      <c r="FZ94" s="41">
        <v>8.6999999999999993</v>
      </c>
      <c r="GA94" s="42">
        <v>531.70357142857574</v>
      </c>
      <c r="GB94" s="88"/>
    </row>
    <row r="95" spans="1:184">
      <c r="A95" s="13"/>
      <c r="B95" s="13"/>
      <c r="C95" s="13"/>
      <c r="D95" s="13"/>
      <c r="E95" s="13"/>
      <c r="F95" s="13"/>
      <c r="G95" s="13"/>
      <c r="H95" s="13"/>
      <c r="BC95" s="109">
        <v>-3.7999999999999902E-2</v>
      </c>
      <c r="BD95" s="110">
        <f t="shared" si="60"/>
        <v>-2.6143999999999935E-2</v>
      </c>
      <c r="BE95" s="111"/>
      <c r="BF95" s="109">
        <v>3.7000000000000102E-2</v>
      </c>
      <c r="BG95" s="110">
        <f t="shared" si="61"/>
        <v>3.6260000000000098E-2</v>
      </c>
      <c r="BI95" s="81"/>
      <c r="BK95" s="124">
        <v>8.1</v>
      </c>
      <c r="BL95" s="312">
        <f t="shared" si="63"/>
        <v>22.535342994740613</v>
      </c>
      <c r="BP95" s="124">
        <v>8.1</v>
      </c>
      <c r="BQ95" s="312">
        <f t="shared" si="64"/>
        <v>38.07053381521748</v>
      </c>
      <c r="BR95" s="119"/>
      <c r="BT95" s="80"/>
      <c r="BV95" s="81"/>
      <c r="BX95" s="123">
        <f t="shared" si="65"/>
        <v>-3.0959999999999935E-2</v>
      </c>
      <c r="BY95" s="123">
        <f t="shared" si="73"/>
        <v>3.0959999999999935E-2</v>
      </c>
      <c r="BZ95" s="496">
        <f t="shared" si="66"/>
        <v>127.0053202051176</v>
      </c>
      <c r="CA95" s="496"/>
      <c r="CB95" s="496"/>
      <c r="CE95" s="123">
        <f t="shared" si="67"/>
        <v>2.9400000000000096E-2</v>
      </c>
      <c r="CF95" s="123">
        <f t="shared" si="74"/>
        <v>2.9400000000000096E-2</v>
      </c>
      <c r="CG95" s="514">
        <f t="shared" si="59"/>
        <v>-267.04001389724596</v>
      </c>
      <c r="CH95" s="514"/>
      <c r="CI95" s="514"/>
      <c r="CJ95" s="425"/>
      <c r="CK95" s="80"/>
      <c r="CM95" s="81"/>
      <c r="CO95" s="123">
        <f t="shared" si="91"/>
        <v>-3.9215999999999931E-2</v>
      </c>
      <c r="CP95" s="470">
        <f t="shared" si="92"/>
        <v>4.078400000000007E-2</v>
      </c>
      <c r="CQ95" s="470"/>
      <c r="CR95" s="129">
        <f t="shared" si="93"/>
        <v>4.5037074431999968E-5</v>
      </c>
      <c r="CS95" s="462">
        <f t="shared" si="51"/>
        <v>1.4586316032000017E-5</v>
      </c>
      <c r="CT95" s="462"/>
      <c r="CU95" s="130">
        <f t="shared" si="94"/>
        <v>5.9623390463999981E-5</v>
      </c>
      <c r="CV95" s="413">
        <f t="shared" si="95"/>
        <v>-7.8789302246273785</v>
      </c>
      <c r="CX95" s="413"/>
      <c r="DA95" s="123">
        <f t="shared" si="96"/>
        <v>1.56800000000001E-2</v>
      </c>
      <c r="DB95" s="123">
        <f t="shared" si="98"/>
        <v>-1.2680000000000097E-2</v>
      </c>
      <c r="DC95" s="467">
        <f t="shared" si="99"/>
        <v>3.9983999999999886E-4</v>
      </c>
      <c r="DD95" s="467"/>
      <c r="DF95" s="424">
        <f t="shared" si="100"/>
        <v>0</v>
      </c>
      <c r="DG95" s="424">
        <f t="shared" si="86"/>
        <v>1.2930825599999983E-5</v>
      </c>
      <c r="DH95" s="129">
        <f t="shared" si="101"/>
        <v>0</v>
      </c>
      <c r="DI95" s="129">
        <f t="shared" si="97"/>
        <v>1.2930825599999983E-5</v>
      </c>
      <c r="DJ95" s="313">
        <f t="shared" si="102"/>
        <v>-1.7977133735562512</v>
      </c>
      <c r="DL95" s="81"/>
      <c r="DN95" s="123">
        <f t="shared" si="76"/>
        <v>-3.2335999999999934E-2</v>
      </c>
      <c r="DO95" s="470">
        <f t="shared" si="77"/>
        <v>66.325000551561402</v>
      </c>
      <c r="DP95" s="470"/>
      <c r="DQ95" s="470">
        <f t="shared" si="78"/>
        <v>66.814643362099076</v>
      </c>
      <c r="DR95" s="470"/>
      <c r="DS95" s="125">
        <f t="shared" si="79"/>
        <v>133.13964391366048</v>
      </c>
      <c r="DT95" s="125">
        <f t="shared" si="80"/>
        <v>-0.48964281053767422</v>
      </c>
      <c r="DX95" s="123">
        <f t="shared" si="81"/>
        <v>2.74400000000001E-2</v>
      </c>
      <c r="DY95" s="470">
        <f t="shared" si="82"/>
        <v>-124.61867315204816</v>
      </c>
      <c r="DZ95" s="470"/>
      <c r="EA95" s="101">
        <f t="shared" si="83"/>
        <v>124.6262554951044</v>
      </c>
      <c r="EB95" s="125">
        <f t="shared" si="84"/>
        <v>7.58234305624228E-3</v>
      </c>
      <c r="EC95" s="125">
        <f t="shared" si="85"/>
        <v>-249.24492864715256</v>
      </c>
      <c r="ED95" s="80"/>
      <c r="EF95" s="81"/>
      <c r="EH95" s="123">
        <f t="shared" si="68"/>
        <v>-3.0959999999999935E-2</v>
      </c>
      <c r="EI95" s="470">
        <f t="shared" si="69"/>
        <v>16327.600218694708</v>
      </c>
      <c r="EJ95" s="470"/>
      <c r="EK95" s="470"/>
      <c r="EL95" s="128">
        <f t="shared" si="70"/>
        <v>3.5216917074614575</v>
      </c>
      <c r="ER95" s="123">
        <f t="shared" si="71"/>
        <v>2.9400000000000096E-2</v>
      </c>
      <c r="ES95" s="470">
        <f t="shared" si="75"/>
        <v>71315.297994948123</v>
      </c>
      <c r="ET95" s="470"/>
      <c r="EU95" s="470"/>
      <c r="EV95" s="128">
        <f t="shared" si="72"/>
        <v>1.6850824797339858</v>
      </c>
      <c r="EX95" s="80"/>
      <c r="EZ95" s="81"/>
      <c r="FB95" s="124">
        <v>7.4</v>
      </c>
      <c r="FC95" s="38">
        <f t="shared" si="87"/>
        <v>92.592462990220056</v>
      </c>
      <c r="FD95" s="125">
        <f t="shared" si="88"/>
        <v>3.7800052908946622</v>
      </c>
      <c r="FE95" s="80"/>
      <c r="FF95" s="81"/>
      <c r="FG95" s="124">
        <v>7.4</v>
      </c>
      <c r="FH95" s="129">
        <f t="shared" si="89"/>
        <v>0</v>
      </c>
      <c r="FI95" s="422">
        <f t="shared" si="90"/>
        <v>1.7976931348623099E+308</v>
      </c>
      <c r="FJ95" s="80"/>
      <c r="FM95" s="51"/>
      <c r="FN95" s="41">
        <v>8.8000000000000007</v>
      </c>
      <c r="FO95" s="42">
        <v>-1218.2857142857201</v>
      </c>
      <c r="FP95" s="50"/>
      <c r="FQ95" s="51"/>
      <c r="FR95" s="41">
        <v>8.8000000000000007</v>
      </c>
      <c r="FS95" s="42">
        <v>1661.0285714285928</v>
      </c>
      <c r="FT95" s="50"/>
      <c r="FU95" s="51"/>
      <c r="FV95" s="41">
        <v>8.8000000000000007</v>
      </c>
      <c r="FW95" s="42">
        <v>-289.71428571428714</v>
      </c>
      <c r="FX95" s="50"/>
      <c r="FY95" s="51"/>
      <c r="FZ95" s="41">
        <v>8.8000000000000007</v>
      </c>
      <c r="GA95" s="42">
        <v>502.17142857143335</v>
      </c>
      <c r="GB95" s="88"/>
    </row>
    <row r="96" spans="1:184">
      <c r="A96" s="13"/>
      <c r="B96" s="13"/>
      <c r="C96" s="13"/>
      <c r="D96" s="13"/>
      <c r="E96" s="13"/>
      <c r="F96" s="13"/>
      <c r="G96" s="13"/>
      <c r="H96" s="13"/>
      <c r="BC96" s="109">
        <v>-3.6999999999999901E-2</v>
      </c>
      <c r="BD96" s="110">
        <f t="shared" si="60"/>
        <v>-2.5455999999999934E-2</v>
      </c>
      <c r="BE96" s="111"/>
      <c r="BF96" s="109">
        <v>3.8000000000000103E-2</v>
      </c>
      <c r="BG96" s="110">
        <f t="shared" si="61"/>
        <v>3.7240000000000099E-2</v>
      </c>
      <c r="BI96" s="81"/>
      <c r="BK96" s="124">
        <v>8.1999999999999993</v>
      </c>
      <c r="BL96" s="312">
        <f t="shared" si="63"/>
        <v>21.1673113558194</v>
      </c>
      <c r="BP96" s="124">
        <v>8.1999999999999993</v>
      </c>
      <c r="BQ96" s="312">
        <f t="shared" si="64"/>
        <v>36.167368590531261</v>
      </c>
      <c r="BR96" s="119"/>
      <c r="BT96" s="80"/>
      <c r="BV96" s="81"/>
      <c r="BX96" s="123">
        <f t="shared" si="65"/>
        <v>-3.0271999999999934E-2</v>
      </c>
      <c r="BY96" s="123">
        <f t="shared" si="73"/>
        <v>3.0271999999999934E-2</v>
      </c>
      <c r="BZ96" s="496">
        <f t="shared" si="66"/>
        <v>124.18297975611496</v>
      </c>
      <c r="CA96" s="496"/>
      <c r="CB96" s="496"/>
      <c r="CE96" s="123">
        <f t="shared" si="67"/>
        <v>3.0380000000000098E-2</v>
      </c>
      <c r="CF96" s="123">
        <f t="shared" si="74"/>
        <v>3.0380000000000098E-2</v>
      </c>
      <c r="CG96" s="514">
        <f t="shared" si="59"/>
        <v>-275.94134769382077</v>
      </c>
      <c r="CH96" s="514"/>
      <c r="CI96" s="514"/>
      <c r="CJ96" s="425"/>
      <c r="CK96" s="80"/>
      <c r="CM96" s="81"/>
      <c r="CO96" s="123">
        <f t="shared" si="91"/>
        <v>-3.852799999999993E-2</v>
      </c>
      <c r="CP96" s="470">
        <f t="shared" si="92"/>
        <v>4.1472000000000071E-2</v>
      </c>
      <c r="CQ96" s="470"/>
      <c r="CR96" s="129">
        <f t="shared" si="93"/>
        <v>4.5037074431999968E-5</v>
      </c>
      <c r="CS96" s="462">
        <f t="shared" si="51"/>
        <v>1.4746779648000018E-5</v>
      </c>
      <c r="CT96" s="462"/>
      <c r="CU96" s="130">
        <f t="shared" si="94"/>
        <v>5.9783854079999988E-5</v>
      </c>
      <c r="CV96" s="413">
        <f t="shared" si="95"/>
        <v>-7.9001346818750555</v>
      </c>
      <c r="CX96" s="413"/>
      <c r="DA96" s="123">
        <f t="shared" si="96"/>
        <v>1.6660000000000095E-2</v>
      </c>
      <c r="DB96" s="123">
        <f t="shared" si="98"/>
        <v>-1.3660000000000092E-2</v>
      </c>
      <c r="DC96" s="467">
        <f t="shared" si="99"/>
        <v>3.8807999999999893E-4</v>
      </c>
      <c r="DD96" s="467"/>
      <c r="DF96" s="424">
        <f t="shared" si="100"/>
        <v>0</v>
      </c>
      <c r="DG96" s="424">
        <f t="shared" si="86"/>
        <v>1.2740666399999986E-5</v>
      </c>
      <c r="DH96" s="129">
        <f t="shared" si="101"/>
        <v>0</v>
      </c>
      <c r="DI96" s="129">
        <f t="shared" si="97"/>
        <v>1.2740666399999986E-5</v>
      </c>
      <c r="DJ96" s="313">
        <f t="shared" si="102"/>
        <v>-1.7712764121804245</v>
      </c>
      <c r="DL96" s="81"/>
      <c r="DN96" s="123">
        <f t="shared" si="76"/>
        <v>-3.1647999999999933E-2</v>
      </c>
      <c r="DO96" s="470">
        <f t="shared" si="77"/>
        <v>64.913830327060097</v>
      </c>
      <c r="DP96" s="470"/>
      <c r="DQ96" s="470">
        <f t="shared" si="78"/>
        <v>65.416193338089244</v>
      </c>
      <c r="DR96" s="470"/>
      <c r="DS96" s="125">
        <f t="shared" si="79"/>
        <v>130.33002366514933</v>
      </c>
      <c r="DT96" s="125">
        <f t="shared" si="80"/>
        <v>-0.50236301102914638</v>
      </c>
      <c r="DX96" s="123">
        <f t="shared" si="81"/>
        <v>2.8420000000000094E-2</v>
      </c>
      <c r="DY96" s="470">
        <f t="shared" si="82"/>
        <v>-129.06934005033554</v>
      </c>
      <c r="DZ96" s="470"/>
      <c r="EA96" s="101">
        <f t="shared" si="83"/>
        <v>129.07618268523831</v>
      </c>
      <c r="EB96" s="125">
        <f t="shared" si="84"/>
        <v>6.842634902767486E-3</v>
      </c>
      <c r="EC96" s="125">
        <f t="shared" si="85"/>
        <v>-258.14552273557388</v>
      </c>
      <c r="ED96" s="80"/>
      <c r="EF96" s="81"/>
      <c r="EH96" s="123">
        <f t="shared" si="68"/>
        <v>-3.0271999999999934E-2</v>
      </c>
      <c r="EI96" s="470">
        <f t="shared" si="69"/>
        <v>15619.474680898405</v>
      </c>
      <c r="EJ96" s="470"/>
      <c r="EK96" s="470"/>
      <c r="EL96" s="128">
        <f t="shared" si="70"/>
        <v>3.6006366856242602</v>
      </c>
      <c r="ER96" s="123">
        <f t="shared" si="71"/>
        <v>3.0380000000000098E-2</v>
      </c>
      <c r="ES96" s="470">
        <f t="shared" si="75"/>
        <v>76148.187669958817</v>
      </c>
      <c r="ET96" s="470"/>
      <c r="EU96" s="470"/>
      <c r="EV96" s="128">
        <f t="shared" si="72"/>
        <v>1.6307325050619301</v>
      </c>
      <c r="EX96" s="80"/>
      <c r="EZ96" s="81"/>
      <c r="FB96" s="124">
        <v>7.5</v>
      </c>
      <c r="FC96" s="38">
        <f t="shared" si="87"/>
        <v>89.381824589244232</v>
      </c>
      <c r="FD96" s="125">
        <f t="shared" si="88"/>
        <v>3.9157849105053653</v>
      </c>
      <c r="FE96" s="80"/>
      <c r="FF96" s="81"/>
      <c r="FG96" s="124">
        <v>7.5</v>
      </c>
      <c r="FH96" s="129">
        <f t="shared" si="89"/>
        <v>0</v>
      </c>
      <c r="FI96" s="422">
        <f t="shared" si="90"/>
        <v>1.7976931348623099E+308</v>
      </c>
      <c r="FJ96" s="80"/>
      <c r="FM96" s="51"/>
      <c r="FN96" s="41">
        <v>8.9</v>
      </c>
      <c r="FO96" s="42">
        <v>-1162.0714285714357</v>
      </c>
      <c r="FP96" s="50"/>
      <c r="FQ96" s="51"/>
      <c r="FR96" s="41">
        <v>8.9</v>
      </c>
      <c r="FS96" s="42">
        <v>1542.0214285714464</v>
      </c>
      <c r="FT96" s="50"/>
      <c r="FU96" s="51"/>
      <c r="FV96" s="41">
        <v>8.9</v>
      </c>
      <c r="FW96" s="42">
        <v>-278.6785714285727</v>
      </c>
      <c r="FX96" s="50"/>
      <c r="FY96" s="51"/>
      <c r="FZ96" s="41">
        <v>8.9</v>
      </c>
      <c r="GA96" s="42">
        <v>473.7535714285732</v>
      </c>
      <c r="GB96" s="88"/>
    </row>
    <row r="97" spans="1:184">
      <c r="A97" s="13"/>
      <c r="B97" s="13"/>
      <c r="C97" s="13"/>
      <c r="D97" s="13"/>
      <c r="E97" s="13"/>
      <c r="F97" s="13"/>
      <c r="G97" s="13"/>
      <c r="H97" s="13"/>
      <c r="BC97" s="109">
        <v>-3.59999999999999E-2</v>
      </c>
      <c r="BD97" s="110">
        <f t="shared" si="60"/>
        <v>-2.4767999999999932E-2</v>
      </c>
      <c r="BE97" s="111"/>
      <c r="BF97" s="109">
        <v>3.9000000000000097E-2</v>
      </c>
      <c r="BG97" s="110">
        <f t="shared" si="61"/>
        <v>3.8220000000000094E-2</v>
      </c>
      <c r="BI97" s="81"/>
      <c r="BK97" s="124">
        <v>8.3000000000000007</v>
      </c>
      <c r="BL97" s="312">
        <f t="shared" si="63"/>
        <v>19.853974361167886</v>
      </c>
      <c r="BP97" s="124">
        <v>8.3000000000000007</v>
      </c>
      <c r="BQ97" s="312">
        <f t="shared" si="64"/>
        <v>34.328711157623644</v>
      </c>
      <c r="BR97" s="119"/>
      <c r="BT97" s="80"/>
      <c r="BV97" s="81"/>
      <c r="BX97" s="123">
        <f t="shared" si="65"/>
        <v>-2.9583999999999933E-2</v>
      </c>
      <c r="BY97" s="123">
        <f t="shared" si="73"/>
        <v>2.9583999999999933E-2</v>
      </c>
      <c r="BZ97" s="496">
        <f t="shared" si="66"/>
        <v>121.36063930711234</v>
      </c>
      <c r="CA97" s="496"/>
      <c r="CB97" s="496"/>
      <c r="CE97" s="123">
        <f t="shared" si="67"/>
        <v>3.1360000000000096E-2</v>
      </c>
      <c r="CF97" s="123">
        <f t="shared" si="74"/>
        <v>3.1360000000000096E-2</v>
      </c>
      <c r="CG97" s="514">
        <f t="shared" si="59"/>
        <v>-284.84268149039559</v>
      </c>
      <c r="CH97" s="514"/>
      <c r="CI97" s="514"/>
      <c r="CJ97" s="425"/>
      <c r="CK97" s="80"/>
      <c r="CM97" s="81"/>
      <c r="CO97" s="123">
        <f t="shared" si="91"/>
        <v>-3.7839999999999936E-2</v>
      </c>
      <c r="CP97" s="470">
        <f t="shared" si="92"/>
        <v>4.2160000000000065E-2</v>
      </c>
      <c r="CQ97" s="470"/>
      <c r="CR97" s="129">
        <f t="shared" si="93"/>
        <v>4.5037074431999968E-5</v>
      </c>
      <c r="CS97" s="462">
        <f t="shared" si="51"/>
        <v>1.4904403200000016E-5</v>
      </c>
      <c r="CT97" s="462"/>
      <c r="CU97" s="130">
        <f t="shared" si="94"/>
        <v>5.9941477631999985E-5</v>
      </c>
      <c r="CV97" s="413">
        <f t="shared" si="95"/>
        <v>-7.9209638389944539</v>
      </c>
      <c r="CX97" s="413"/>
      <c r="DA97" s="123">
        <f t="shared" si="96"/>
        <v>1.7640000000000097E-2</v>
      </c>
      <c r="DB97" s="123">
        <f t="shared" si="98"/>
        <v>-1.4640000000000094E-2</v>
      </c>
      <c r="DC97" s="467">
        <f t="shared" si="99"/>
        <v>3.7631999999999884E-4</v>
      </c>
      <c r="DD97" s="467"/>
      <c r="DF97" s="424">
        <f t="shared" si="100"/>
        <v>0</v>
      </c>
      <c r="DG97" s="424">
        <f t="shared" si="86"/>
        <v>1.2538982399999978E-5</v>
      </c>
      <c r="DH97" s="129">
        <f t="shared" si="101"/>
        <v>0</v>
      </c>
      <c r="DI97" s="129">
        <f t="shared" si="97"/>
        <v>1.2538982399999978E-5</v>
      </c>
      <c r="DJ97" s="313">
        <f t="shared" si="102"/>
        <v>-1.7432372107212126</v>
      </c>
      <c r="DL97" s="81"/>
      <c r="DN97" s="123">
        <f t="shared" si="76"/>
        <v>-3.0959999999999935E-2</v>
      </c>
      <c r="DO97" s="470">
        <f t="shared" si="77"/>
        <v>63.502660102558799</v>
      </c>
      <c r="DP97" s="470"/>
      <c r="DQ97" s="470">
        <f t="shared" si="78"/>
        <v>64.01825879802729</v>
      </c>
      <c r="DR97" s="470"/>
      <c r="DS97" s="125">
        <f t="shared" si="79"/>
        <v>127.52091890058608</v>
      </c>
      <c r="DT97" s="125">
        <f t="shared" si="80"/>
        <v>-0.51559869546849058</v>
      </c>
      <c r="DX97" s="123">
        <f t="shared" si="81"/>
        <v>2.9400000000000096E-2</v>
      </c>
      <c r="DY97" s="470">
        <f t="shared" si="82"/>
        <v>-133.52000694862298</v>
      </c>
      <c r="DZ97" s="470"/>
      <c r="EA97" s="101">
        <f t="shared" si="83"/>
        <v>133.52615940879375</v>
      </c>
      <c r="EB97" s="125">
        <f t="shared" si="84"/>
        <v>6.1524601707674265E-3</v>
      </c>
      <c r="EC97" s="125">
        <f t="shared" si="85"/>
        <v>-267.04616635741672</v>
      </c>
      <c r="ED97" s="80"/>
      <c r="EF97" s="81"/>
      <c r="EH97" s="123">
        <f t="shared" si="68"/>
        <v>-2.9583999999999933E-2</v>
      </c>
      <c r="EI97" s="470">
        <f t="shared" si="69"/>
        <v>14927.263694059266</v>
      </c>
      <c r="EJ97" s="470"/>
      <c r="EK97" s="470"/>
      <c r="EL97" s="128">
        <f t="shared" si="70"/>
        <v>3.6831754854100165</v>
      </c>
      <c r="ER97" s="123">
        <f t="shared" si="71"/>
        <v>3.1360000000000096E-2</v>
      </c>
      <c r="ES97" s="470">
        <f t="shared" si="75"/>
        <v>81139.547785218529</v>
      </c>
      <c r="ET97" s="470"/>
      <c r="EU97" s="470"/>
      <c r="EV97" s="128">
        <f t="shared" si="72"/>
        <v>1.5797785848133157</v>
      </c>
      <c r="EX97" s="80"/>
      <c r="EZ97" s="81"/>
      <c r="FB97" s="124">
        <v>7.6</v>
      </c>
      <c r="FC97" s="38">
        <f t="shared" si="87"/>
        <v>86.226808412731927</v>
      </c>
      <c r="FD97" s="125">
        <f t="shared" si="88"/>
        <v>4.0590624475475812</v>
      </c>
      <c r="FE97" s="80"/>
      <c r="FF97" s="81"/>
      <c r="FG97" s="124">
        <v>7.6</v>
      </c>
      <c r="FH97" s="129">
        <f t="shared" si="89"/>
        <v>0</v>
      </c>
      <c r="FI97" s="422">
        <f t="shared" si="90"/>
        <v>1.7976931348623099E+308</v>
      </c>
      <c r="FJ97" s="80"/>
      <c r="FM97" s="51"/>
      <c r="FN97" s="41">
        <v>9</v>
      </c>
      <c r="FO97" s="42">
        <v>-1107.1428571428632</v>
      </c>
      <c r="FP97" s="50"/>
      <c r="FQ97" s="51"/>
      <c r="FR97" s="41">
        <v>9</v>
      </c>
      <c r="FS97" s="42">
        <v>1428.5714285714275</v>
      </c>
      <c r="FT97" s="50"/>
      <c r="FU97" s="51"/>
      <c r="FV97" s="41">
        <v>9</v>
      </c>
      <c r="FW97" s="42">
        <v>-267.8571428571438</v>
      </c>
      <c r="FX97" s="50"/>
      <c r="FY97" s="51"/>
      <c r="FZ97" s="41">
        <v>9</v>
      </c>
      <c r="GA97" s="42">
        <v>446.42857142857247</v>
      </c>
      <c r="GB97" s="88"/>
    </row>
    <row r="98" spans="1:184">
      <c r="A98" s="13"/>
      <c r="B98" s="13"/>
      <c r="C98" s="13"/>
      <c r="D98" s="13"/>
      <c r="E98" s="13"/>
      <c r="F98" s="13"/>
      <c r="G98" s="13"/>
      <c r="H98" s="13"/>
      <c r="BC98" s="109">
        <v>-3.4999999999999899E-2</v>
      </c>
      <c r="BD98" s="110">
        <f t="shared" si="60"/>
        <v>-2.4079999999999931E-2</v>
      </c>
      <c r="BE98" s="111"/>
      <c r="BF98" s="109">
        <v>4.0000000000000098E-2</v>
      </c>
      <c r="BG98" s="110">
        <f t="shared" si="61"/>
        <v>3.9200000000000096E-2</v>
      </c>
      <c r="BI98" s="81"/>
      <c r="BK98" s="124">
        <v>8.4</v>
      </c>
      <c r="BL98" s="312">
        <f t="shared" si="63"/>
        <v>18.594242958134878</v>
      </c>
      <c r="BP98" s="124">
        <v>8.4</v>
      </c>
      <c r="BQ98" s="312">
        <f t="shared" si="64"/>
        <v>32.553449313188011</v>
      </c>
      <c r="BR98" s="119"/>
      <c r="BT98" s="80"/>
      <c r="BV98" s="81"/>
      <c r="BX98" s="123">
        <f t="shared" si="65"/>
        <v>-2.8895999999999932E-2</v>
      </c>
      <c r="BY98" s="123">
        <f t="shared" si="73"/>
        <v>2.8895999999999932E-2</v>
      </c>
      <c r="BZ98" s="496">
        <f t="shared" si="66"/>
        <v>118.53829885810971</v>
      </c>
      <c r="CA98" s="496"/>
      <c r="CB98" s="496"/>
      <c r="CE98" s="123">
        <f t="shared" si="67"/>
        <v>3.2340000000000098E-2</v>
      </c>
      <c r="CF98" s="123">
        <f t="shared" si="74"/>
        <v>3.2340000000000098E-2</v>
      </c>
      <c r="CG98" s="514">
        <f t="shared" ref="CG98:CG115" si="103">-(($CF$11*CF98)/$CF$12) / 1000000</f>
        <v>-293.74401528697052</v>
      </c>
      <c r="CH98" s="514"/>
      <c r="CI98" s="514"/>
      <c r="CJ98" s="425"/>
      <c r="CK98" s="80"/>
      <c r="CM98" s="81"/>
      <c r="CO98" s="123">
        <f t="shared" si="91"/>
        <v>-3.7151999999999935E-2</v>
      </c>
      <c r="CP98" s="470">
        <f t="shared" si="92"/>
        <v>4.2848000000000067E-2</v>
      </c>
      <c r="CQ98" s="470"/>
      <c r="CR98" s="129">
        <f t="shared" si="93"/>
        <v>4.5037074431999968E-5</v>
      </c>
      <c r="CS98" s="462">
        <f t="shared" si="51"/>
        <v>1.5059186688000016E-5</v>
      </c>
      <c r="CT98" s="462"/>
      <c r="CU98" s="130">
        <f t="shared" si="94"/>
        <v>6.0096261119999987E-5</v>
      </c>
      <c r="CV98" s="413">
        <f t="shared" si="95"/>
        <v>-7.9414176959855753</v>
      </c>
      <c r="CX98" s="413"/>
      <c r="DA98" s="123">
        <f t="shared" si="96"/>
        <v>1.8620000000000098E-2</v>
      </c>
      <c r="DB98" s="123">
        <f t="shared" si="98"/>
        <v>-1.5620000000000096E-2</v>
      </c>
      <c r="DC98" s="467">
        <f t="shared" si="99"/>
        <v>3.6455999999999885E-4</v>
      </c>
      <c r="DD98" s="467"/>
      <c r="DF98" s="424">
        <f t="shared" si="100"/>
        <v>0</v>
      </c>
      <c r="DG98" s="424">
        <f t="shared" si="86"/>
        <v>1.2325773599999979E-5</v>
      </c>
      <c r="DH98" s="129">
        <f t="shared" si="101"/>
        <v>0</v>
      </c>
      <c r="DI98" s="129">
        <f t="shared" si="97"/>
        <v>1.2325773599999979E-5</v>
      </c>
      <c r="DJ98" s="313">
        <f t="shared" si="102"/>
        <v>-1.7135957691786183</v>
      </c>
      <c r="DL98" s="81"/>
      <c r="DN98" s="123">
        <f t="shared" si="76"/>
        <v>-3.0271999999999934E-2</v>
      </c>
      <c r="DO98" s="470">
        <f t="shared" si="77"/>
        <v>62.09148987805748</v>
      </c>
      <c r="DP98" s="470"/>
      <c r="DQ98" s="470">
        <f t="shared" si="78"/>
        <v>62.620873957548397</v>
      </c>
      <c r="DR98" s="470"/>
      <c r="DS98" s="125">
        <f t="shared" si="79"/>
        <v>124.71236383560588</v>
      </c>
      <c r="DT98" s="125">
        <f t="shared" si="80"/>
        <v>-0.52938407949091726</v>
      </c>
      <c r="DX98" s="123">
        <f t="shared" si="81"/>
        <v>3.0380000000000098E-2</v>
      </c>
      <c r="DY98" s="470">
        <f t="shared" si="82"/>
        <v>-137.97067384691039</v>
      </c>
      <c r="DZ98" s="470"/>
      <c r="EA98" s="101">
        <f t="shared" si="83"/>
        <v>137.97618251977201</v>
      </c>
      <c r="EB98" s="125">
        <f t="shared" si="84"/>
        <v>5.5086728616231539E-3</v>
      </c>
      <c r="EC98" s="125">
        <f t="shared" si="85"/>
        <v>-275.94685636668237</v>
      </c>
      <c r="ED98" s="80"/>
      <c r="EF98" s="81"/>
      <c r="EH98" s="123">
        <f t="shared" si="68"/>
        <v>-2.8895999999999932E-2</v>
      </c>
      <c r="EI98" s="470">
        <f t="shared" si="69"/>
        <v>14250.967147891593</v>
      </c>
      <c r="EJ98" s="470"/>
      <c r="EK98" s="470"/>
      <c r="EL98" s="128">
        <f t="shared" si="70"/>
        <v>3.7695572568183646</v>
      </c>
      <c r="ER98" s="123">
        <f t="shared" si="71"/>
        <v>3.2340000000000098E-2</v>
      </c>
      <c r="ES98" s="470">
        <f t="shared" si="75"/>
        <v>86289.379796314475</v>
      </c>
      <c r="ET98" s="470"/>
      <c r="EU98" s="470"/>
      <c r="EV98" s="128">
        <f t="shared" si="72"/>
        <v>1.5319120770977821</v>
      </c>
      <c r="EX98" s="80"/>
      <c r="EZ98" s="81"/>
      <c r="FB98" s="124">
        <v>7.7</v>
      </c>
      <c r="FC98" s="38">
        <f t="shared" si="87"/>
        <v>83.127414460683141</v>
      </c>
      <c r="FD98" s="125">
        <f t="shared" si="88"/>
        <v>4.210404019789884</v>
      </c>
      <c r="FE98" s="80"/>
      <c r="FF98" s="81"/>
      <c r="FG98" s="124">
        <v>7.7</v>
      </c>
      <c r="FH98" s="129">
        <f t="shared" si="89"/>
        <v>0</v>
      </c>
      <c r="FI98" s="422">
        <f t="shared" si="90"/>
        <v>1.7976931348623099E+308</v>
      </c>
      <c r="FJ98" s="80"/>
      <c r="FM98" s="51"/>
      <c r="FN98" s="41">
        <v>9.1</v>
      </c>
      <c r="FO98" s="42">
        <v>-1053.5000000000064</v>
      </c>
      <c r="FP98" s="50"/>
      <c r="FQ98" s="51"/>
      <c r="FR98" s="41">
        <v>9.1</v>
      </c>
      <c r="FS98" s="42">
        <v>1320.5500000000029</v>
      </c>
      <c r="FT98" s="50"/>
      <c r="FU98" s="51"/>
      <c r="FV98" s="41">
        <v>9.1</v>
      </c>
      <c r="FW98" s="42">
        <v>-257.25000000000091</v>
      </c>
      <c r="FX98" s="50"/>
      <c r="FY98" s="51"/>
      <c r="FZ98" s="41">
        <v>9.1</v>
      </c>
      <c r="GA98" s="42">
        <v>420.17500000000109</v>
      </c>
      <c r="GB98" s="88"/>
    </row>
    <row r="99" spans="1:184">
      <c r="A99" s="13"/>
      <c r="B99" s="13"/>
      <c r="C99" s="13"/>
      <c r="D99" s="13"/>
      <c r="E99" s="13"/>
      <c r="F99" s="13"/>
      <c r="G99" s="13"/>
      <c r="H99" s="13"/>
      <c r="BC99" s="109">
        <v>-3.3999999999999898E-2</v>
      </c>
      <c r="BD99" s="110">
        <f t="shared" si="60"/>
        <v>-2.3391999999999934E-2</v>
      </c>
      <c r="BE99" s="111"/>
      <c r="BF99" s="109">
        <v>4.1000000000000099E-2</v>
      </c>
      <c r="BG99" s="110">
        <f t="shared" si="61"/>
        <v>4.0180000000000098E-2</v>
      </c>
      <c r="BI99" s="81"/>
      <c r="BK99" s="124">
        <v>8.5</v>
      </c>
      <c r="BL99" s="312">
        <f t="shared" si="63"/>
        <v>17.387028094069002</v>
      </c>
      <c r="BP99" s="124">
        <v>8.5</v>
      </c>
      <c r="BQ99" s="312">
        <f t="shared" si="64"/>
        <v>30.840470853918053</v>
      </c>
      <c r="BR99" s="119"/>
      <c r="BT99" s="80"/>
      <c r="BV99" s="81"/>
      <c r="BX99" s="123">
        <f t="shared" si="65"/>
        <v>-2.8207999999999931E-2</v>
      </c>
      <c r="BY99" s="123">
        <f t="shared" si="73"/>
        <v>2.8207999999999931E-2</v>
      </c>
      <c r="BZ99" s="496">
        <f t="shared" si="66"/>
        <v>115.71595840910709</v>
      </c>
      <c r="CA99" s="496"/>
      <c r="CB99" s="496"/>
      <c r="CE99" s="123">
        <f t="shared" si="67"/>
        <v>3.33200000000001E-2</v>
      </c>
      <c r="CF99" s="123">
        <f t="shared" si="74"/>
        <v>3.33200000000001E-2</v>
      </c>
      <c r="CG99" s="514">
        <f t="shared" si="103"/>
        <v>-302.64534908354534</v>
      </c>
      <c r="CH99" s="514"/>
      <c r="CI99" s="514"/>
      <c r="CJ99" s="425"/>
      <c r="CK99" s="80"/>
      <c r="CM99" s="81"/>
      <c r="CO99" s="123">
        <f t="shared" si="91"/>
        <v>-3.6463999999999934E-2</v>
      </c>
      <c r="CP99" s="470">
        <f t="shared" si="92"/>
        <v>4.3536000000000068E-2</v>
      </c>
      <c r="CQ99" s="470"/>
      <c r="CR99" s="129">
        <f t="shared" si="93"/>
        <v>4.5037074431999968E-5</v>
      </c>
      <c r="CS99" s="462">
        <f t="shared" si="51"/>
        <v>1.5211130112000015E-5</v>
      </c>
      <c r="CT99" s="462"/>
      <c r="CU99" s="130">
        <f t="shared" si="94"/>
        <v>6.0248204543999979E-5</v>
      </c>
      <c r="CV99" s="413">
        <f t="shared" si="95"/>
        <v>-7.9614962528484181</v>
      </c>
      <c r="CX99" s="413"/>
      <c r="CZ99" s="102" t="s">
        <v>90</v>
      </c>
      <c r="DA99" s="123">
        <f t="shared" si="96"/>
        <v>1.96000000000001E-2</v>
      </c>
      <c r="DB99" s="123">
        <f t="shared" si="98"/>
        <v>-1.6600000000000097E-2</v>
      </c>
      <c r="DC99" s="467">
        <f t="shared" si="99"/>
        <v>3.5279999999999882E-4</v>
      </c>
      <c r="DD99" s="467"/>
      <c r="DF99" s="424">
        <f t="shared" si="100"/>
        <v>0</v>
      </c>
      <c r="DG99" s="424">
        <f t="shared" si="86"/>
        <v>1.2101039999999977E-5</v>
      </c>
      <c r="DH99" s="129">
        <f t="shared" si="101"/>
        <v>0</v>
      </c>
      <c r="DI99" s="129">
        <f t="shared" si="97"/>
        <v>1.2101039999999977E-5</v>
      </c>
      <c r="DJ99" s="313">
        <f t="shared" si="102"/>
        <v>-1.6823520875526408</v>
      </c>
      <c r="DL99" s="81"/>
      <c r="DN99" s="123">
        <f t="shared" si="76"/>
        <v>-2.9583999999999933E-2</v>
      </c>
      <c r="DO99" s="470">
        <f t="shared" si="77"/>
        <v>60.680319653556168</v>
      </c>
      <c r="DP99" s="470"/>
      <c r="DQ99" s="470">
        <f t="shared" si="78"/>
        <v>61.22407614874372</v>
      </c>
      <c r="DR99" s="470"/>
      <c r="DS99" s="125">
        <f t="shared" si="79"/>
        <v>121.90439580229989</v>
      </c>
      <c r="DT99" s="125">
        <f t="shared" si="80"/>
        <v>-0.54375649518755154</v>
      </c>
      <c r="DX99" s="123">
        <f t="shared" si="81"/>
        <v>3.1360000000000096E-2</v>
      </c>
      <c r="DY99" s="470">
        <f t="shared" si="82"/>
        <v>-142.4213407451978</v>
      </c>
      <c r="DZ99" s="470"/>
      <c r="EA99" s="101">
        <f t="shared" si="83"/>
        <v>142.42624931938025</v>
      </c>
      <c r="EB99" s="125">
        <f t="shared" si="84"/>
        <v>4.9085741824512752E-3</v>
      </c>
      <c r="EC99" s="125">
        <f t="shared" si="85"/>
        <v>-284.84759006457807</v>
      </c>
      <c r="ED99" s="80"/>
      <c r="EF99" s="81"/>
      <c r="EH99" s="123">
        <f t="shared" si="68"/>
        <v>-2.8207999999999931E-2</v>
      </c>
      <c r="EI99" s="470">
        <f t="shared" si="69"/>
        <v>13590.584934645005</v>
      </c>
      <c r="EJ99" s="470"/>
      <c r="EK99" s="470"/>
      <c r="EL99" s="128">
        <f t="shared" si="70"/>
        <v>3.8600545244440618</v>
      </c>
      <c r="ER99" s="123">
        <f t="shared" si="71"/>
        <v>3.33200000000001E-2</v>
      </c>
      <c r="ES99" s="470">
        <f t="shared" si="75"/>
        <v>91597.685205042915</v>
      </c>
      <c r="ET99" s="470"/>
      <c r="EU99" s="470"/>
      <c r="EV99" s="128">
        <f t="shared" si="72"/>
        <v>1.4868606381377694</v>
      </c>
      <c r="EX99" s="80"/>
      <c r="EZ99" s="81"/>
      <c r="FB99" s="124">
        <v>7.8</v>
      </c>
      <c r="FC99" s="38">
        <f t="shared" si="87"/>
        <v>80.08364273309779</v>
      </c>
      <c r="FD99" s="125">
        <f t="shared" si="88"/>
        <v>4.3704305655335585</v>
      </c>
      <c r="FE99" s="80"/>
      <c r="FF99" s="81"/>
      <c r="FG99" s="124">
        <v>7.8</v>
      </c>
      <c r="FH99" s="129">
        <f t="shared" si="89"/>
        <v>0</v>
      </c>
      <c r="FI99" s="422">
        <f t="shared" si="90"/>
        <v>1.7976931348623099E+308</v>
      </c>
      <c r="FJ99" s="80"/>
      <c r="FM99" s="51"/>
      <c r="FN99" s="41">
        <v>9.1999999999999993</v>
      </c>
      <c r="FO99" s="42">
        <v>-1001.1428571428632</v>
      </c>
      <c r="FP99" s="50"/>
      <c r="FQ99" s="51"/>
      <c r="FR99" s="41">
        <v>9.1999999999999993</v>
      </c>
      <c r="FS99" s="42">
        <v>1217.8285714285812</v>
      </c>
      <c r="FT99" s="50"/>
      <c r="FU99" s="51"/>
      <c r="FV99" s="41">
        <v>9.1999999999999993</v>
      </c>
      <c r="FW99" s="42">
        <v>-246.85714285714357</v>
      </c>
      <c r="FX99" s="50"/>
      <c r="FY99" s="51"/>
      <c r="FZ99" s="41">
        <v>9.1999999999999993</v>
      </c>
      <c r="GA99" s="42">
        <v>394.97142857143263</v>
      </c>
      <c r="GB99" s="88"/>
    </row>
    <row r="100" spans="1:184">
      <c r="A100" s="13"/>
      <c r="B100" s="13"/>
      <c r="C100" s="13"/>
      <c r="D100" s="13"/>
      <c r="E100" s="13"/>
      <c r="F100" s="13"/>
      <c r="G100" s="13"/>
      <c r="H100" s="13"/>
      <c r="BC100" s="109">
        <v>-3.2999999999999897E-2</v>
      </c>
      <c r="BD100" s="110">
        <f t="shared" si="60"/>
        <v>-2.2703999999999933E-2</v>
      </c>
      <c r="BE100" s="111"/>
      <c r="BF100" s="109">
        <v>4.20000000000001E-2</v>
      </c>
      <c r="BG100" s="110">
        <f t="shared" si="61"/>
        <v>4.1160000000000099E-2</v>
      </c>
      <c r="BI100" s="81"/>
      <c r="BK100" s="124">
        <v>8.6</v>
      </c>
      <c r="BL100" s="312">
        <f t="shared" si="63"/>
        <v>16.231240716318709</v>
      </c>
      <c r="BP100" s="124">
        <v>8.6</v>
      </c>
      <c r="BQ100" s="312">
        <f t="shared" si="64"/>
        <v>29.188663576506968</v>
      </c>
      <c r="BR100" s="119"/>
      <c r="BT100" s="80"/>
      <c r="BV100" s="81"/>
      <c r="BX100" s="123">
        <f t="shared" si="65"/>
        <v>-2.751999999999993E-2</v>
      </c>
      <c r="BY100" s="123">
        <f t="shared" si="73"/>
        <v>2.751999999999993E-2</v>
      </c>
      <c r="BZ100" s="496">
        <f t="shared" si="66"/>
        <v>112.89361796010448</v>
      </c>
      <c r="CA100" s="496"/>
      <c r="CB100" s="496"/>
      <c r="CE100" s="123">
        <f t="shared" si="67"/>
        <v>3.4300000000000101E-2</v>
      </c>
      <c r="CF100" s="123">
        <f t="shared" si="74"/>
        <v>3.4300000000000101E-2</v>
      </c>
      <c r="CG100" s="514">
        <f t="shared" si="103"/>
        <v>-311.54668288012016</v>
      </c>
      <c r="CH100" s="514"/>
      <c r="CI100" s="514"/>
      <c r="CJ100" s="425"/>
      <c r="CK100" s="80"/>
      <c r="CM100" s="81"/>
      <c r="CO100" s="123">
        <f t="shared" si="91"/>
        <v>-3.5775999999999933E-2</v>
      </c>
      <c r="CP100" s="470">
        <f t="shared" si="92"/>
        <v>4.4224000000000069E-2</v>
      </c>
      <c r="CQ100" s="470"/>
      <c r="CR100" s="129">
        <f t="shared" si="93"/>
        <v>4.5037074431999968E-5</v>
      </c>
      <c r="CS100" s="462">
        <f t="shared" si="51"/>
        <v>1.5360233472000015E-5</v>
      </c>
      <c r="CT100" s="462"/>
      <c r="CU100" s="130">
        <f t="shared" si="94"/>
        <v>6.0397307903999983E-5</v>
      </c>
      <c r="CV100" s="413">
        <f t="shared" si="95"/>
        <v>-7.9811995095829849</v>
      </c>
      <c r="CX100" s="413"/>
      <c r="DA100" s="123">
        <f t="shared" si="96"/>
        <v>2.0580000000000095E-2</v>
      </c>
      <c r="DB100" s="123">
        <f t="shared" si="98"/>
        <v>-1.7580000000000092E-2</v>
      </c>
      <c r="DC100" s="467">
        <f t="shared" si="99"/>
        <v>3.4103999999999889E-4</v>
      </c>
      <c r="DD100" s="467"/>
      <c r="DF100" s="424">
        <f t="shared" si="100"/>
        <v>0</v>
      </c>
      <c r="DG100" s="424">
        <f t="shared" si="86"/>
        <v>1.1864781599999978E-5</v>
      </c>
      <c r="DH100" s="129">
        <f t="shared" si="101"/>
        <v>0</v>
      </c>
      <c r="DI100" s="129">
        <f t="shared" si="97"/>
        <v>1.1864781599999978E-5</v>
      </c>
      <c r="DJ100" s="313">
        <f t="shared" si="102"/>
        <v>-1.6495061658432795</v>
      </c>
      <c r="DL100" s="81"/>
      <c r="DN100" s="123">
        <f t="shared" si="76"/>
        <v>-2.8895999999999932E-2</v>
      </c>
      <c r="DO100" s="470">
        <f t="shared" si="77"/>
        <v>59.269149429054856</v>
      </c>
      <c r="DP100" s="470"/>
      <c r="DQ100" s="470">
        <f t="shared" si="78"/>
        <v>59.827906180555246</v>
      </c>
      <c r="DR100" s="470"/>
      <c r="DS100" s="125">
        <f t="shared" si="79"/>
        <v>119.09705560961009</v>
      </c>
      <c r="DT100" s="125">
        <f t="shared" si="80"/>
        <v>-0.55875675150038973</v>
      </c>
      <c r="DX100" s="123">
        <f t="shared" si="81"/>
        <v>3.2340000000000098E-2</v>
      </c>
      <c r="DY100" s="470">
        <f t="shared" si="82"/>
        <v>-146.87200764348526</v>
      </c>
      <c r="DZ100" s="470"/>
      <c r="EA100" s="101">
        <f t="shared" si="83"/>
        <v>146.87635748829294</v>
      </c>
      <c r="EB100" s="125">
        <f t="shared" si="84"/>
        <v>4.3498448076775276E-3</v>
      </c>
      <c r="EC100" s="125">
        <f t="shared" si="85"/>
        <v>-293.7483651317782</v>
      </c>
      <c r="ED100" s="80"/>
      <c r="EF100" s="81"/>
      <c r="EH100" s="123">
        <f t="shared" si="68"/>
        <v>-2.751999999999993E-2</v>
      </c>
      <c r="EI100" s="470">
        <f t="shared" si="69"/>
        <v>12946.116949104402</v>
      </c>
      <c r="EJ100" s="470"/>
      <c r="EK100" s="470"/>
      <c r="EL100" s="128">
        <f t="shared" si="70"/>
        <v>3.9549659681934002</v>
      </c>
      <c r="ER100" s="123">
        <f t="shared" si="71"/>
        <v>3.4300000000000101E-2</v>
      </c>
      <c r="ES100" s="470">
        <f t="shared" si="75"/>
        <v>97064.46555940948</v>
      </c>
      <c r="ET100" s="470"/>
      <c r="EU100" s="470"/>
      <c r="EV100" s="128">
        <f t="shared" si="72"/>
        <v>1.4443830389070882</v>
      </c>
      <c r="EX100" s="80"/>
      <c r="EZ100" s="81"/>
      <c r="FB100" s="124">
        <v>7.9</v>
      </c>
      <c r="FC100" s="38">
        <f t="shared" si="87"/>
        <v>77.095493229975972</v>
      </c>
      <c r="FD100" s="125">
        <f t="shared" si="88"/>
        <v>4.5398243831964269</v>
      </c>
      <c r="FE100" s="80"/>
      <c r="FF100" s="81"/>
      <c r="FG100" s="124">
        <v>7.9</v>
      </c>
      <c r="FH100" s="129">
        <f t="shared" si="89"/>
        <v>0</v>
      </c>
      <c r="FI100" s="422">
        <f t="shared" si="90"/>
        <v>1.7976931348623099E+308</v>
      </c>
      <c r="FJ100" s="80"/>
      <c r="FM100" s="51"/>
      <c r="FN100" s="41">
        <v>9.3000000000000007</v>
      </c>
      <c r="FO100" s="42">
        <v>-950.07142857143299</v>
      </c>
      <c r="FP100" s="50"/>
      <c r="FQ100" s="51"/>
      <c r="FR100" s="41">
        <v>9.3000000000000007</v>
      </c>
      <c r="FS100" s="42">
        <v>1120.2785714285856</v>
      </c>
      <c r="FT100" s="50"/>
      <c r="FU100" s="51"/>
      <c r="FV100" s="41">
        <v>9.3000000000000007</v>
      </c>
      <c r="FW100" s="42">
        <v>-236.67857142857247</v>
      </c>
      <c r="FX100" s="50"/>
      <c r="FY100" s="51"/>
      <c r="FZ100" s="41">
        <v>9.3000000000000007</v>
      </c>
      <c r="GA100" s="42">
        <v>370.79642857142971</v>
      </c>
      <c r="GB100" s="88"/>
    </row>
    <row r="101" spans="1:184">
      <c r="A101" s="13"/>
      <c r="B101" s="13"/>
      <c r="C101" s="13"/>
      <c r="D101" s="13"/>
      <c r="E101" s="13"/>
      <c r="F101" s="13"/>
      <c r="G101" s="13"/>
      <c r="H101" s="13"/>
      <c r="BC101" s="109">
        <v>-3.1999999999999897E-2</v>
      </c>
      <c r="BD101" s="110">
        <f t="shared" si="60"/>
        <v>-2.2015999999999931E-2</v>
      </c>
      <c r="BE101" s="111"/>
      <c r="BF101" s="109">
        <v>4.3000000000000101E-2</v>
      </c>
      <c r="BG101" s="110">
        <f t="shared" si="61"/>
        <v>4.2140000000000101E-2</v>
      </c>
      <c r="BI101" s="81"/>
      <c r="BK101" s="124">
        <v>8.6999999999999993</v>
      </c>
      <c r="BL101" s="312">
        <f t="shared" si="63"/>
        <v>15.125791772232613</v>
      </c>
      <c r="BP101" s="124">
        <v>8.6999999999999993</v>
      </c>
      <c r="BQ101" s="312">
        <f t="shared" si="64"/>
        <v>27.596915277648534</v>
      </c>
      <c r="BR101" s="119"/>
      <c r="BT101" s="80"/>
      <c r="BV101" s="81"/>
      <c r="BX101" s="123">
        <f t="shared" si="65"/>
        <v>-2.6831999999999936E-2</v>
      </c>
      <c r="BY101" s="123">
        <f t="shared" si="73"/>
        <v>2.6831999999999936E-2</v>
      </c>
      <c r="BZ101" s="496">
        <f t="shared" si="66"/>
        <v>110.07127751110188</v>
      </c>
      <c r="CA101" s="496"/>
      <c r="CB101" s="496"/>
      <c r="CE101" s="123">
        <f t="shared" si="67"/>
        <v>3.5280000000000096E-2</v>
      </c>
      <c r="CF101" s="123">
        <f t="shared" si="74"/>
        <v>3.5280000000000096E-2</v>
      </c>
      <c r="CG101" s="514">
        <f t="shared" si="103"/>
        <v>-320.44801667669492</v>
      </c>
      <c r="CH101" s="514"/>
      <c r="CI101" s="514"/>
      <c r="CJ101" s="425"/>
      <c r="CK101" s="80"/>
      <c r="CM101" s="81"/>
      <c r="CO101" s="123">
        <f t="shared" si="91"/>
        <v>-3.5087999999999932E-2</v>
      </c>
      <c r="CP101" s="470">
        <f t="shared" si="92"/>
        <v>4.491200000000007E-2</v>
      </c>
      <c r="CQ101" s="470"/>
      <c r="CR101" s="129">
        <f t="shared" si="93"/>
        <v>4.5037074431999968E-5</v>
      </c>
      <c r="CS101" s="462">
        <f t="shared" si="51"/>
        <v>1.5506496768000017E-5</v>
      </c>
      <c r="CT101" s="462"/>
      <c r="CU101" s="130">
        <f t="shared" si="94"/>
        <v>6.0543571199999984E-5</v>
      </c>
      <c r="CV101" s="413">
        <f t="shared" si="95"/>
        <v>-8.0005274661892756</v>
      </c>
      <c r="CX101" s="413"/>
      <c r="DA101" s="123">
        <f t="shared" si="96"/>
        <v>2.1560000000000096E-2</v>
      </c>
      <c r="DB101" s="123">
        <f t="shared" si="98"/>
        <v>-1.8560000000000094E-2</v>
      </c>
      <c r="DC101" s="467">
        <f t="shared" si="99"/>
        <v>3.2927999999999885E-4</v>
      </c>
      <c r="DD101" s="467"/>
      <c r="DF101" s="424">
        <f t="shared" si="100"/>
        <v>0</v>
      </c>
      <c r="DG101" s="424">
        <f t="shared" si="86"/>
        <v>1.1616998399999975E-5</v>
      </c>
      <c r="DH101" s="129">
        <f t="shared" si="101"/>
        <v>0</v>
      </c>
      <c r="DI101" s="129">
        <f t="shared" si="97"/>
        <v>1.1616998399999975E-5</v>
      </c>
      <c r="DJ101" s="313">
        <f t="shared" si="102"/>
        <v>-1.6150580040505345</v>
      </c>
      <c r="DL101" s="81"/>
      <c r="DN101" s="123">
        <f t="shared" si="76"/>
        <v>-2.8207999999999931E-2</v>
      </c>
      <c r="DO101" s="470">
        <f t="shared" si="77"/>
        <v>57.857979204553544</v>
      </c>
      <c r="DP101" s="470"/>
      <c r="DQ101" s="470">
        <f t="shared" si="78"/>
        <v>58.432408750083354</v>
      </c>
      <c r="DR101" s="470"/>
      <c r="DS101" s="125">
        <f t="shared" si="79"/>
        <v>116.2903879546369</v>
      </c>
      <c r="DT101" s="125">
        <f t="shared" si="80"/>
        <v>-0.57442954552981007</v>
      </c>
      <c r="DX101" s="123">
        <f t="shared" si="81"/>
        <v>3.33200000000001E-2</v>
      </c>
      <c r="DY101" s="470">
        <f t="shared" si="82"/>
        <v>-151.32267454177267</v>
      </c>
      <c r="DZ101" s="470"/>
      <c r="EA101" s="101">
        <f t="shared" si="83"/>
        <v>151.3265050308633</v>
      </c>
      <c r="EB101" s="125">
        <f t="shared" si="84"/>
        <v>3.8304890906317723E-3</v>
      </c>
      <c r="EC101" s="125">
        <f t="shared" si="85"/>
        <v>-302.64917957263594</v>
      </c>
      <c r="ED101" s="80"/>
      <c r="EF101" s="81"/>
      <c r="EH101" s="123">
        <f t="shared" si="68"/>
        <v>-2.6831999999999936E-2</v>
      </c>
      <c r="EI101" s="470">
        <f t="shared" si="69"/>
        <v>12317.563088590001</v>
      </c>
      <c r="EJ101" s="470"/>
      <c r="EK101" s="470"/>
      <c r="EL101" s="128">
        <f t="shared" si="70"/>
        <v>4.0546196063766233</v>
      </c>
      <c r="ER101" s="123">
        <f t="shared" si="71"/>
        <v>3.5280000000000096E-2</v>
      </c>
      <c r="ES101" s="470">
        <f t="shared" si="75"/>
        <v>102689.72245362867</v>
      </c>
      <c r="ET101" s="470"/>
      <c r="EU101" s="470"/>
      <c r="EV101" s="128">
        <f t="shared" si="72"/>
        <v>1.4042648452749527</v>
      </c>
      <c r="EX101" s="80"/>
      <c r="EZ101" s="81"/>
      <c r="FB101" s="124">
        <v>8</v>
      </c>
      <c r="FC101" s="38">
        <f t="shared" si="87"/>
        <v>74.162965951317602</v>
      </c>
      <c r="FD101" s="125">
        <f t="shared" si="88"/>
        <v>4.7193366056819874</v>
      </c>
      <c r="FE101" s="80"/>
      <c r="FF101" s="81"/>
      <c r="FG101" s="124">
        <v>8</v>
      </c>
      <c r="FH101" s="129">
        <f t="shared" si="89"/>
        <v>0</v>
      </c>
      <c r="FI101" s="422">
        <f t="shared" si="90"/>
        <v>1.7976931348623099E+308</v>
      </c>
      <c r="FJ101" s="80"/>
      <c r="FM101" s="51"/>
      <c r="FN101" s="41">
        <v>9.4</v>
      </c>
      <c r="FO101" s="42">
        <v>-900.28571428572013</v>
      </c>
      <c r="FP101" s="50"/>
      <c r="FQ101" s="51"/>
      <c r="FR101" s="41">
        <v>9.4</v>
      </c>
      <c r="FS101" s="42">
        <v>1027.7714285714319</v>
      </c>
      <c r="FT101" s="50"/>
      <c r="FU101" s="51"/>
      <c r="FV101" s="41">
        <v>9.4</v>
      </c>
      <c r="FW101" s="42">
        <v>-226.71428571428669</v>
      </c>
      <c r="FX101" s="50"/>
      <c r="FY101" s="51"/>
      <c r="FZ101" s="41">
        <v>9.4</v>
      </c>
      <c r="GA101" s="42">
        <v>347.6285714285732</v>
      </c>
      <c r="GB101" s="88"/>
    </row>
    <row r="102" spans="1:184">
      <c r="A102" s="13"/>
      <c r="B102" s="13"/>
      <c r="C102" s="13"/>
      <c r="D102" s="13"/>
      <c r="E102" s="13"/>
      <c r="F102" s="13"/>
      <c r="G102" s="13"/>
      <c r="H102" s="13"/>
      <c r="BC102" s="109">
        <v>-3.0999999999999899E-2</v>
      </c>
      <c r="BD102" s="110">
        <f t="shared" si="60"/>
        <v>-2.1327999999999934E-2</v>
      </c>
      <c r="BE102" s="111"/>
      <c r="BF102" s="109">
        <v>4.4000000000000102E-2</v>
      </c>
      <c r="BG102" s="110">
        <f t="shared" si="61"/>
        <v>4.3120000000000096E-2</v>
      </c>
      <c r="BI102" s="81"/>
      <c r="BK102" s="124">
        <v>8.8000000000000007</v>
      </c>
      <c r="BL102" s="312">
        <f t="shared" si="63"/>
        <v>14.069592209159525</v>
      </c>
      <c r="BP102" s="124">
        <v>8.8000000000000007</v>
      </c>
      <c r="BQ102" s="312">
        <f t="shared" si="64"/>
        <v>26.064113754035954</v>
      </c>
      <c r="BR102" s="119"/>
      <c r="BT102" s="80"/>
      <c r="BV102" s="81"/>
      <c r="BX102" s="123">
        <f t="shared" si="65"/>
        <v>-2.6143999999999935E-2</v>
      </c>
      <c r="BY102" s="123">
        <f t="shared" si="73"/>
        <v>2.6143999999999935E-2</v>
      </c>
      <c r="BZ102" s="496">
        <f t="shared" si="66"/>
        <v>107.24893706209924</v>
      </c>
      <c r="CA102" s="496"/>
      <c r="CB102" s="496"/>
      <c r="CE102" s="123">
        <f t="shared" si="67"/>
        <v>3.6260000000000098E-2</v>
      </c>
      <c r="CF102" s="123">
        <f t="shared" si="74"/>
        <v>3.6260000000000098E-2</v>
      </c>
      <c r="CG102" s="514">
        <f t="shared" si="103"/>
        <v>-329.34935047326979</v>
      </c>
      <c r="CH102" s="514"/>
      <c r="CI102" s="514"/>
      <c r="CJ102" s="425"/>
      <c r="CK102" s="80"/>
      <c r="CM102" s="81"/>
      <c r="CO102" s="123">
        <f t="shared" si="91"/>
        <v>-3.4399999999999931E-2</v>
      </c>
      <c r="CP102" s="470">
        <f t="shared" si="92"/>
        <v>4.5600000000000071E-2</v>
      </c>
      <c r="CQ102" s="470"/>
      <c r="CR102" s="129">
        <f t="shared" si="93"/>
        <v>4.5037074431999968E-5</v>
      </c>
      <c r="CS102" s="462">
        <f t="shared" si="51"/>
        <v>1.5649920000000016E-5</v>
      </c>
      <c r="CT102" s="462"/>
      <c r="CU102" s="130">
        <f t="shared" si="94"/>
        <v>6.0686994431999983E-5</v>
      </c>
      <c r="CV102" s="413">
        <f t="shared" si="95"/>
        <v>-8.0194801226672858</v>
      </c>
      <c r="CX102" s="413"/>
      <c r="DA102" s="123">
        <f t="shared" si="96"/>
        <v>2.2540000000000098E-2</v>
      </c>
      <c r="DB102" s="123">
        <f t="shared" si="98"/>
        <v>-1.9540000000000095E-2</v>
      </c>
      <c r="DC102" s="467">
        <f t="shared" si="99"/>
        <v>3.1751999999999887E-4</v>
      </c>
      <c r="DD102" s="467"/>
      <c r="DF102" s="424">
        <f t="shared" si="100"/>
        <v>0</v>
      </c>
      <c r="DG102" s="424">
        <f t="shared" si="86"/>
        <v>1.1357690399999977E-5</v>
      </c>
      <c r="DH102" s="129">
        <f t="shared" si="101"/>
        <v>0</v>
      </c>
      <c r="DI102" s="129">
        <f t="shared" si="97"/>
        <v>1.1357690399999977E-5</v>
      </c>
      <c r="DJ102" s="313">
        <f t="shared" si="102"/>
        <v>-1.5790076021744068</v>
      </c>
      <c r="DL102" s="81"/>
      <c r="DN102" s="123">
        <f t="shared" si="76"/>
        <v>-2.751999999999993E-2</v>
      </c>
      <c r="DO102" s="470">
        <f t="shared" si="77"/>
        <v>56.446808980052239</v>
      </c>
      <c r="DP102" s="470"/>
      <c r="DQ102" s="470">
        <f t="shared" si="78"/>
        <v>57.037632913349107</v>
      </c>
      <c r="DR102" s="470"/>
      <c r="DS102" s="125">
        <f t="shared" si="79"/>
        <v>113.48444189340134</v>
      </c>
      <c r="DT102" s="125">
        <f t="shared" si="80"/>
        <v>-0.59082393329686766</v>
      </c>
      <c r="DX102" s="123">
        <f t="shared" si="81"/>
        <v>3.4300000000000101E-2</v>
      </c>
      <c r="DY102" s="470">
        <f t="shared" si="82"/>
        <v>-155.77334144006008</v>
      </c>
      <c r="DZ102" s="470"/>
      <c r="EA102" s="101">
        <f t="shared" si="83"/>
        <v>155.77669022889566</v>
      </c>
      <c r="EB102" s="125">
        <f t="shared" si="84"/>
        <v>3.3487888355807627E-3</v>
      </c>
      <c r="EC102" s="125">
        <f t="shared" si="85"/>
        <v>-311.55003166895574</v>
      </c>
      <c r="ED102" s="80"/>
      <c r="EF102" s="81"/>
      <c r="EH102" s="123">
        <f t="shared" si="68"/>
        <v>-2.6143999999999935E-2</v>
      </c>
      <c r="EI102" s="470">
        <f t="shared" si="69"/>
        <v>11704.923252957311</v>
      </c>
      <c r="EJ102" s="470"/>
      <c r="EK102" s="470"/>
      <c r="EL102" s="128">
        <f t="shared" si="70"/>
        <v>4.1593764499517114</v>
      </c>
      <c r="ER102" s="123">
        <f t="shared" si="71"/>
        <v>3.6260000000000098E-2</v>
      </c>
      <c r="ES102" s="470">
        <f t="shared" si="75"/>
        <v>108473.45752812432</v>
      </c>
      <c r="ET102" s="470"/>
      <c r="EU102" s="470"/>
      <c r="EV102" s="128">
        <f t="shared" si="72"/>
        <v>1.3663147983700485</v>
      </c>
      <c r="EX102" s="80"/>
      <c r="EZ102" s="81"/>
      <c r="FB102" s="124">
        <v>8.1</v>
      </c>
      <c r="FC102" s="38">
        <f t="shared" si="87"/>
        <v>71.286060897122752</v>
      </c>
      <c r="FD102" s="125">
        <f t="shared" si="88"/>
        <v>4.9097957664557486</v>
      </c>
      <c r="FE102" s="80"/>
      <c r="FF102" s="81"/>
      <c r="FG102" s="124">
        <v>8.1</v>
      </c>
      <c r="FH102" s="129">
        <f t="shared" si="89"/>
        <v>0</v>
      </c>
      <c r="FI102" s="422">
        <f t="shared" si="90"/>
        <v>1.7976931348623099E+308</v>
      </c>
      <c r="FJ102" s="80"/>
      <c r="FM102" s="51"/>
      <c r="FN102" s="41">
        <v>9.5</v>
      </c>
      <c r="FO102" s="42">
        <v>-851.78571428572013</v>
      </c>
      <c r="FP102" s="50"/>
      <c r="FQ102" s="51"/>
      <c r="FR102" s="41">
        <v>9.5</v>
      </c>
      <c r="FS102" s="42">
        <v>940.17857142857974</v>
      </c>
      <c r="FT102" s="50"/>
      <c r="FU102" s="51"/>
      <c r="FV102" s="41">
        <v>9.5</v>
      </c>
      <c r="FW102" s="42">
        <v>-216.96428571428669</v>
      </c>
      <c r="FX102" s="50"/>
      <c r="FY102" s="51"/>
      <c r="FZ102" s="41">
        <v>9.5</v>
      </c>
      <c r="GA102" s="42">
        <v>325.44642857143117</v>
      </c>
      <c r="GB102" s="88"/>
    </row>
    <row r="103" spans="1:184">
      <c r="A103" s="13"/>
      <c r="B103" s="13"/>
      <c r="C103" s="13"/>
      <c r="D103" s="13"/>
      <c r="E103" s="13"/>
      <c r="F103" s="13"/>
      <c r="G103" s="13"/>
      <c r="H103" s="13"/>
      <c r="BC103" s="109">
        <v>-2.9999999999999898E-2</v>
      </c>
      <c r="BD103" s="110">
        <f t="shared" si="60"/>
        <v>-2.0639999999999933E-2</v>
      </c>
      <c r="BE103" s="111"/>
      <c r="BF103" s="109">
        <v>4.5000000000000102E-2</v>
      </c>
      <c r="BG103" s="110">
        <f t="shared" si="61"/>
        <v>4.4100000000000097E-2</v>
      </c>
      <c r="BI103" s="81"/>
      <c r="BK103" s="124">
        <v>8.9</v>
      </c>
      <c r="BL103" s="312">
        <f t="shared" si="63"/>
        <v>13.061552974447769</v>
      </c>
      <c r="BP103" s="124">
        <v>8.9</v>
      </c>
      <c r="BQ103" s="312">
        <f t="shared" si="64"/>
        <v>24.58914680236262</v>
      </c>
      <c r="BR103" s="119"/>
      <c r="BT103" s="80"/>
      <c r="BV103" s="81"/>
      <c r="BX103" s="123">
        <f t="shared" si="65"/>
        <v>-2.5455999999999934E-2</v>
      </c>
      <c r="BY103" s="123">
        <f t="shared" si="73"/>
        <v>2.5455999999999934E-2</v>
      </c>
      <c r="BZ103" s="496">
        <f t="shared" si="66"/>
        <v>104.42659661309662</v>
      </c>
      <c r="CA103" s="496"/>
      <c r="CB103" s="496"/>
      <c r="CE103" s="123">
        <f t="shared" si="67"/>
        <v>3.7240000000000099E-2</v>
      </c>
      <c r="CF103" s="123">
        <f t="shared" si="74"/>
        <v>3.7240000000000099E-2</v>
      </c>
      <c r="CG103" s="514">
        <f t="shared" si="103"/>
        <v>-338.25068426984473</v>
      </c>
      <c r="CH103" s="514"/>
      <c r="CI103" s="514"/>
      <c r="CJ103" s="425"/>
      <c r="CK103" s="80"/>
      <c r="CM103" s="81"/>
      <c r="CO103" s="123">
        <f t="shared" si="91"/>
        <v>-3.371199999999993E-2</v>
      </c>
      <c r="CP103" s="470">
        <f t="shared" si="92"/>
        <v>4.6288000000000072E-2</v>
      </c>
      <c r="CQ103" s="470"/>
      <c r="CR103" s="129">
        <f t="shared" si="93"/>
        <v>4.5037074431999968E-5</v>
      </c>
      <c r="CS103" s="462">
        <f t="shared" si="51"/>
        <v>1.5790503168000012E-5</v>
      </c>
      <c r="CT103" s="462"/>
      <c r="CU103" s="130">
        <f t="shared" si="94"/>
        <v>6.082757759999998E-5</v>
      </c>
      <c r="CV103" s="413">
        <f t="shared" si="95"/>
        <v>-8.0380574790170201</v>
      </c>
      <c r="CX103" s="413"/>
      <c r="DA103" s="123">
        <f t="shared" si="96"/>
        <v>2.35200000000001E-2</v>
      </c>
      <c r="DB103" s="123">
        <f t="shared" si="98"/>
        <v>-2.0520000000000097E-2</v>
      </c>
      <c r="DC103" s="467">
        <f t="shared" si="99"/>
        <v>3.0575999999999883E-4</v>
      </c>
      <c r="DD103" s="467"/>
      <c r="DF103" s="424">
        <f t="shared" si="100"/>
        <v>0</v>
      </c>
      <c r="DG103" s="424">
        <f t="shared" si="86"/>
        <v>1.1086857599999972E-5</v>
      </c>
      <c r="DH103" s="129">
        <f t="shared" si="101"/>
        <v>0</v>
      </c>
      <c r="DI103" s="129">
        <f t="shared" si="97"/>
        <v>1.1086857599999972E-5</v>
      </c>
      <c r="DJ103" s="313">
        <f t="shared" si="102"/>
        <v>-1.5413549602148946</v>
      </c>
      <c r="DL103" s="81"/>
      <c r="DN103" s="123">
        <f t="shared" si="76"/>
        <v>-2.6831999999999936E-2</v>
      </c>
      <c r="DO103" s="470">
        <f t="shared" si="77"/>
        <v>55.035638755550941</v>
      </c>
      <c r="DP103" s="470"/>
      <c r="DQ103" s="470">
        <f t="shared" si="78"/>
        <v>55.643632625720677</v>
      </c>
      <c r="DR103" s="470"/>
      <c r="DS103" s="125">
        <f t="shared" si="79"/>
        <v>110.67927138127162</v>
      </c>
      <c r="DT103" s="125">
        <f t="shared" si="80"/>
        <v>-0.60799387016973583</v>
      </c>
      <c r="DX103" s="123">
        <f t="shared" si="81"/>
        <v>3.5280000000000096E-2</v>
      </c>
      <c r="DY103" s="470">
        <f t="shared" si="82"/>
        <v>-160.22400833834746</v>
      </c>
      <c r="DZ103" s="470"/>
      <c r="EA103" s="101">
        <f t="shared" si="83"/>
        <v>160.22691160311973</v>
      </c>
      <c r="EB103" s="125">
        <f t="shared" si="84"/>
        <v>2.903264772271541E-3</v>
      </c>
      <c r="EC103" s="125">
        <f t="shared" si="85"/>
        <v>-320.45091994146719</v>
      </c>
      <c r="ED103" s="80"/>
      <c r="EF103" s="81"/>
      <c r="EH103" s="123">
        <f t="shared" si="68"/>
        <v>-2.5455999999999934E-2</v>
      </c>
      <c r="EI103" s="470">
        <f t="shared" si="69"/>
        <v>11108.197344597162</v>
      </c>
      <c r="EJ103" s="470"/>
      <c r="EK103" s="470"/>
      <c r="EL103" s="128">
        <f t="shared" si="70"/>
        <v>4.2696347102736425</v>
      </c>
      <c r="ER103" s="123">
        <f t="shared" si="71"/>
        <v>3.7240000000000099E-2</v>
      </c>
      <c r="ES103" s="470">
        <f t="shared" si="75"/>
        <v>114415.67246952929</v>
      </c>
      <c r="ET103" s="470"/>
      <c r="EU103" s="470"/>
      <c r="EV103" s="128">
        <f t="shared" si="72"/>
        <v>1.3303617662368261</v>
      </c>
      <c r="EX103" s="80"/>
      <c r="EZ103" s="81"/>
      <c r="FB103" s="124">
        <v>8.1999999999999993</v>
      </c>
      <c r="FC103" s="38">
        <f t="shared" si="87"/>
        <v>68.464778067391421</v>
      </c>
      <c r="FD103" s="125">
        <f t="shared" si="88"/>
        <v>5.1121176447178014</v>
      </c>
      <c r="FE103" s="80"/>
      <c r="FF103" s="81"/>
      <c r="FG103" s="124">
        <v>8.1999999999999993</v>
      </c>
      <c r="FH103" s="129">
        <f t="shared" si="89"/>
        <v>0</v>
      </c>
      <c r="FI103" s="422">
        <f t="shared" si="90"/>
        <v>1.7976931348623099E+308</v>
      </c>
      <c r="FJ103" s="80"/>
      <c r="FM103" s="51"/>
      <c r="FN103" s="41">
        <v>9.6</v>
      </c>
      <c r="FO103" s="42">
        <v>-804.5714285714339</v>
      </c>
      <c r="FP103" s="50"/>
      <c r="FQ103" s="51"/>
      <c r="FR103" s="41">
        <v>9.6</v>
      </c>
      <c r="FS103" s="42">
        <v>857.37142857143772</v>
      </c>
      <c r="FT103" s="50"/>
      <c r="FU103" s="51"/>
      <c r="FV103" s="41">
        <v>9.6</v>
      </c>
      <c r="FW103" s="42">
        <v>-207.42857142857224</v>
      </c>
      <c r="FX103" s="50"/>
      <c r="FY103" s="51"/>
      <c r="FZ103" s="41">
        <v>9.6</v>
      </c>
      <c r="GA103" s="42">
        <v>304.22857142857356</v>
      </c>
      <c r="GB103" s="88"/>
    </row>
    <row r="104" spans="1:184">
      <c r="A104" s="13"/>
      <c r="B104" s="13"/>
      <c r="C104" s="13"/>
      <c r="D104" s="13"/>
      <c r="E104" s="13"/>
      <c r="F104" s="13"/>
      <c r="G104" s="13"/>
      <c r="H104" s="13"/>
      <c r="BC104" s="109">
        <v>-2.8999999999999901E-2</v>
      </c>
      <c r="BD104" s="110">
        <f t="shared" si="60"/>
        <v>-1.9951999999999935E-2</v>
      </c>
      <c r="BE104" s="111"/>
      <c r="BF104" s="109">
        <v>4.6000000000000103E-2</v>
      </c>
      <c r="BG104" s="110">
        <f t="shared" si="61"/>
        <v>4.5080000000000099E-2</v>
      </c>
      <c r="BI104" s="81"/>
      <c r="BK104" s="124">
        <v>9</v>
      </c>
      <c r="BL104" s="312">
        <f t="shared" si="63"/>
        <v>12.100585015445967</v>
      </c>
      <c r="BP104" s="124">
        <v>9</v>
      </c>
      <c r="BQ104" s="312">
        <f t="shared" si="64"/>
        <v>23.170902219322308</v>
      </c>
      <c r="BR104" s="119"/>
      <c r="BT104" s="80"/>
      <c r="BV104" s="81"/>
      <c r="BX104" s="123">
        <f t="shared" si="65"/>
        <v>-2.4767999999999932E-2</v>
      </c>
      <c r="BY104" s="123">
        <f t="shared" si="73"/>
        <v>2.4767999999999932E-2</v>
      </c>
      <c r="BZ104" s="496">
        <f t="shared" si="66"/>
        <v>101.604256164094</v>
      </c>
      <c r="CA104" s="496"/>
      <c r="CB104" s="496"/>
      <c r="CE104" s="123">
        <f t="shared" si="67"/>
        <v>3.8220000000000094E-2</v>
      </c>
      <c r="CF104" s="123">
        <f t="shared" si="74"/>
        <v>3.8220000000000094E-2</v>
      </c>
      <c r="CG104" s="514">
        <f t="shared" si="103"/>
        <v>-347.15201806641949</v>
      </c>
      <c r="CH104" s="514"/>
      <c r="CI104" s="514"/>
      <c r="CJ104" s="425"/>
      <c r="CK104" s="80"/>
      <c r="CM104" s="81"/>
      <c r="CO104" s="123">
        <f t="shared" si="91"/>
        <v>-3.3023999999999928E-2</v>
      </c>
      <c r="CP104" s="470">
        <f t="shared" si="92"/>
        <v>4.6976000000000073E-2</v>
      </c>
      <c r="CQ104" s="470"/>
      <c r="CR104" s="129">
        <f t="shared" si="93"/>
        <v>4.5037074431999968E-5</v>
      </c>
      <c r="CS104" s="462">
        <f t="shared" si="51"/>
        <v>1.5928246272000016E-5</v>
      </c>
      <c r="CT104" s="462"/>
      <c r="CU104" s="130">
        <f t="shared" si="94"/>
        <v>6.0965320703999988E-5</v>
      </c>
      <c r="CV104" s="413">
        <f t="shared" si="95"/>
        <v>-8.0562595352384783</v>
      </c>
      <c r="CX104" s="413"/>
      <c r="DA104" s="123">
        <f t="shared" si="96"/>
        <v>2.4500000000000095E-2</v>
      </c>
      <c r="DB104" s="123">
        <f t="shared" si="98"/>
        <v>-2.1500000000000092E-2</v>
      </c>
      <c r="DC104" s="467">
        <f t="shared" si="99"/>
        <v>2.9399999999999891E-4</v>
      </c>
      <c r="DD104" s="467"/>
      <c r="DF104" s="424">
        <f t="shared" si="100"/>
        <v>0</v>
      </c>
      <c r="DG104" s="424">
        <f t="shared" si="86"/>
        <v>1.0804499999999974E-5</v>
      </c>
      <c r="DH104" s="129">
        <f t="shared" si="101"/>
        <v>0</v>
      </c>
      <c r="DI104" s="129">
        <f t="shared" si="97"/>
        <v>1.0804499999999974E-5</v>
      </c>
      <c r="DJ104" s="313">
        <f t="shared" si="102"/>
        <v>-1.5021000781719998</v>
      </c>
      <c r="DL104" s="81"/>
      <c r="DN104" s="123">
        <f t="shared" si="76"/>
        <v>-2.6143999999999935E-2</v>
      </c>
      <c r="DO104" s="470">
        <f t="shared" si="77"/>
        <v>53.624468531049622</v>
      </c>
      <c r="DP104" s="470"/>
      <c r="DQ104" s="470">
        <f t="shared" si="78"/>
        <v>54.250467364253424</v>
      </c>
      <c r="DR104" s="470"/>
      <c r="DS104" s="125">
        <f t="shared" si="79"/>
        <v>107.87493589530305</v>
      </c>
      <c r="DT104" s="125">
        <f t="shared" si="80"/>
        <v>-0.62599883320380201</v>
      </c>
      <c r="DX104" s="123">
        <f t="shared" si="81"/>
        <v>3.6260000000000098E-2</v>
      </c>
      <c r="DY104" s="470">
        <f t="shared" si="82"/>
        <v>-164.6746752366349</v>
      </c>
      <c r="DZ104" s="470"/>
      <c r="EA104" s="101">
        <f t="shared" si="83"/>
        <v>164.6771678809109</v>
      </c>
      <c r="EB104" s="125">
        <f t="shared" si="84"/>
        <v>2.4926442760033751E-3</v>
      </c>
      <c r="EC104" s="125">
        <f t="shared" si="85"/>
        <v>-329.3518431175458</v>
      </c>
      <c r="ED104" s="80"/>
      <c r="EF104" s="81"/>
      <c r="EH104" s="123">
        <f t="shared" si="68"/>
        <v>-2.4767999999999932E-2</v>
      </c>
      <c r="EI104" s="470">
        <f t="shared" si="69"/>
        <v>10527.385268435675</v>
      </c>
      <c r="EJ104" s="470"/>
      <c r="EK104" s="470"/>
      <c r="EL104" s="128">
        <f t="shared" si="70"/>
        <v>4.3858346593227342</v>
      </c>
      <c r="ER104" s="123">
        <f t="shared" si="71"/>
        <v>3.8220000000000094E-2</v>
      </c>
      <c r="ES104" s="470">
        <f t="shared" si="75"/>
        <v>120516.36901068536</v>
      </c>
      <c r="ET104" s="470"/>
      <c r="EU104" s="470"/>
      <c r="EV104" s="128">
        <f t="shared" si="72"/>
        <v>1.2962521642895746</v>
      </c>
      <c r="EX104" s="80"/>
      <c r="EZ104" s="81"/>
      <c r="FB104" s="124">
        <v>8.3000000000000007</v>
      </c>
      <c r="FC104" s="38">
        <f t="shared" si="87"/>
        <v>65.699117462123453</v>
      </c>
      <c r="FD104" s="125">
        <f t="shared" si="88"/>
        <v>5.3273166142875565</v>
      </c>
      <c r="FE104" s="80"/>
      <c r="FF104" s="81"/>
      <c r="FG104" s="124">
        <v>8.3000000000000007</v>
      </c>
      <c r="FH104" s="129">
        <f t="shared" si="89"/>
        <v>0</v>
      </c>
      <c r="FI104" s="422">
        <f t="shared" si="90"/>
        <v>1.7976931348623099E+308</v>
      </c>
      <c r="FJ104" s="80"/>
      <c r="FM104" s="51"/>
      <c r="FN104" s="41">
        <v>9.6999999999999993</v>
      </c>
      <c r="FO104" s="42">
        <v>-758.64285714286052</v>
      </c>
      <c r="FP104" s="50"/>
      <c r="FQ104" s="51"/>
      <c r="FR104" s="41">
        <v>9.6999999999999993</v>
      </c>
      <c r="FS104" s="42">
        <v>779.22142857142899</v>
      </c>
      <c r="FT104" s="50"/>
      <c r="FU104" s="51"/>
      <c r="FV104" s="41">
        <v>9.6999999999999993</v>
      </c>
      <c r="FW104" s="42">
        <v>-198.10714285714357</v>
      </c>
      <c r="FX104" s="50"/>
      <c r="FY104" s="51"/>
      <c r="FZ104" s="41">
        <v>9.6999999999999993</v>
      </c>
      <c r="GA104" s="42">
        <v>283.95357142857574</v>
      </c>
      <c r="GB104" s="88"/>
    </row>
    <row r="105" spans="1:184">
      <c r="A105" s="13"/>
      <c r="B105" s="13"/>
      <c r="C105" s="13"/>
      <c r="D105" s="13"/>
      <c r="E105" s="13"/>
      <c r="F105" s="13"/>
      <c r="G105" s="13"/>
      <c r="H105" s="13"/>
      <c r="BC105" s="109">
        <v>-2.79999999999999E-2</v>
      </c>
      <c r="BD105" s="110">
        <f t="shared" si="60"/>
        <v>-1.9263999999999934E-2</v>
      </c>
      <c r="BE105" s="111"/>
      <c r="BF105" s="109">
        <v>4.7000000000000097E-2</v>
      </c>
      <c r="BG105" s="110">
        <f t="shared" si="61"/>
        <v>4.6060000000000094E-2</v>
      </c>
      <c r="BI105" s="81"/>
      <c r="BK105" s="124">
        <v>9.1</v>
      </c>
      <c r="BL105" s="312">
        <f t="shared" si="63"/>
        <v>11.185599279503052</v>
      </c>
      <c r="BP105" s="124">
        <v>9.1</v>
      </c>
      <c r="BQ105" s="312">
        <f t="shared" si="64"/>
        <v>21.808267801608405</v>
      </c>
      <c r="BR105" s="119"/>
      <c r="BT105" s="80"/>
      <c r="BV105" s="81"/>
      <c r="BX105" s="123">
        <f t="shared" si="65"/>
        <v>-2.4079999999999931E-2</v>
      </c>
      <c r="BY105" s="123">
        <f t="shared" si="73"/>
        <v>2.4079999999999931E-2</v>
      </c>
      <c r="BZ105" s="496">
        <f t="shared" si="66"/>
        <v>98.781915715091372</v>
      </c>
      <c r="CA105" s="496"/>
      <c r="CB105" s="496"/>
      <c r="CE105" s="123">
        <f t="shared" si="67"/>
        <v>3.9200000000000096E-2</v>
      </c>
      <c r="CF105" s="123">
        <f t="shared" si="74"/>
        <v>3.9200000000000096E-2</v>
      </c>
      <c r="CG105" s="514">
        <f t="shared" si="103"/>
        <v>-356.0533518629943</v>
      </c>
      <c r="CH105" s="514"/>
      <c r="CI105" s="514"/>
      <c r="CJ105" s="425"/>
      <c r="CK105" s="80"/>
      <c r="CM105" s="81"/>
      <c r="CO105" s="123">
        <f t="shared" si="91"/>
        <v>-3.2335999999999934E-2</v>
      </c>
      <c r="CP105" s="470">
        <f t="shared" si="92"/>
        <v>4.7664000000000067E-2</v>
      </c>
      <c r="CQ105" s="470"/>
      <c r="CR105" s="129">
        <f t="shared" si="93"/>
        <v>4.5037074431999968E-5</v>
      </c>
      <c r="CS105" s="462">
        <f t="shared" si="51"/>
        <v>1.6063149312000015E-5</v>
      </c>
      <c r="CT105" s="462"/>
      <c r="CU105" s="130">
        <f t="shared" si="94"/>
        <v>6.1100223743999979E-5</v>
      </c>
      <c r="CV105" s="413">
        <f t="shared" si="95"/>
        <v>-8.0740862913316551</v>
      </c>
      <c r="CX105" s="413"/>
      <c r="DA105" s="123">
        <f t="shared" si="96"/>
        <v>2.5480000000000096E-2</v>
      </c>
      <c r="DB105" s="123">
        <f t="shared" si="98"/>
        <v>-2.2480000000000094E-2</v>
      </c>
      <c r="DC105" s="467">
        <f t="shared" si="99"/>
        <v>2.8223999999999887E-4</v>
      </c>
      <c r="DD105" s="467"/>
      <c r="DF105" s="424">
        <f t="shared" si="100"/>
        <v>0</v>
      </c>
      <c r="DG105" s="424">
        <f t="shared" si="86"/>
        <v>1.0510617599999973E-5</v>
      </c>
      <c r="DH105" s="129">
        <f t="shared" si="101"/>
        <v>0</v>
      </c>
      <c r="DI105" s="129">
        <f t="shared" si="97"/>
        <v>1.0510617599999973E-5</v>
      </c>
      <c r="DJ105" s="313">
        <f t="shared" si="102"/>
        <v>-1.461242956045721</v>
      </c>
      <c r="DL105" s="81"/>
      <c r="DN105" s="123">
        <f t="shared" si="76"/>
        <v>-2.5455999999999934E-2</v>
      </c>
      <c r="DO105" s="470">
        <f t="shared" si="77"/>
        <v>52.21329830654831</v>
      </c>
      <c r="DP105" s="470"/>
      <c r="DQ105" s="470">
        <f t="shared" si="78"/>
        <v>52.858202846699712</v>
      </c>
      <c r="DR105" s="470"/>
      <c r="DS105" s="125">
        <f t="shared" si="79"/>
        <v>105.07150115324802</v>
      </c>
      <c r="DT105" s="125">
        <f t="shared" si="80"/>
        <v>-0.64490454015140131</v>
      </c>
      <c r="DX105" s="123">
        <f t="shared" si="81"/>
        <v>3.7240000000000099E-2</v>
      </c>
      <c r="DY105" s="470">
        <f t="shared" si="82"/>
        <v>-169.12534213492236</v>
      </c>
      <c r="DZ105" s="470"/>
      <c r="EA105" s="101">
        <f t="shared" si="83"/>
        <v>169.12745796910559</v>
      </c>
      <c r="EB105" s="125">
        <f t="shared" si="84"/>
        <v>2.1158341832290262E-3</v>
      </c>
      <c r="EC105" s="125">
        <f t="shared" si="85"/>
        <v>-338.25280010402798</v>
      </c>
      <c r="ED105" s="80"/>
      <c r="EF105" s="81"/>
      <c r="EH105" s="123">
        <f t="shared" si="68"/>
        <v>-2.4079999999999931E-2</v>
      </c>
      <c r="EI105" s="470">
        <f t="shared" si="69"/>
        <v>9962.4869319342852</v>
      </c>
      <c r="EJ105" s="470"/>
      <c r="EK105" s="470"/>
      <c r="EL105" s="128">
        <f t="shared" si="70"/>
        <v>4.5084642618054529</v>
      </c>
      <c r="ER105" s="123">
        <f t="shared" si="71"/>
        <v>3.9200000000000096E-2</v>
      </c>
      <c r="ES105" s="470">
        <f t="shared" si="75"/>
        <v>126775.54893064372</v>
      </c>
      <c r="ET105" s="470"/>
      <c r="EU105" s="470"/>
      <c r="EV105" s="128">
        <f t="shared" si="72"/>
        <v>1.2638477625589579</v>
      </c>
      <c r="EX105" s="80"/>
      <c r="EZ105" s="81"/>
      <c r="FB105" s="124">
        <v>8.4</v>
      </c>
      <c r="FC105" s="38">
        <f t="shared" si="87"/>
        <v>62.989079081319112</v>
      </c>
      <c r="FD105" s="125">
        <f t="shared" si="88"/>
        <v>5.5565187665015525</v>
      </c>
      <c r="FE105" s="80"/>
      <c r="FF105" s="81"/>
      <c r="FG105" s="124">
        <v>8.4</v>
      </c>
      <c r="FH105" s="129">
        <f t="shared" si="89"/>
        <v>0</v>
      </c>
      <c r="FI105" s="422">
        <f t="shared" si="90"/>
        <v>1.7976931348623099E+308</v>
      </c>
      <c r="FJ105" s="80"/>
      <c r="FM105" s="51"/>
      <c r="FN105" s="41">
        <v>9.8000000000000007</v>
      </c>
      <c r="FO105" s="42">
        <v>-714.00000000000637</v>
      </c>
      <c r="FP105" s="50"/>
      <c r="FQ105" s="51"/>
      <c r="FR105" s="41">
        <v>9.8000000000000007</v>
      </c>
      <c r="FS105" s="42">
        <v>705.60000000002037</v>
      </c>
      <c r="FT105" s="50"/>
      <c r="FU105" s="51"/>
      <c r="FV105" s="41">
        <v>9.8000000000000007</v>
      </c>
      <c r="FW105" s="42">
        <v>-189.00000000000114</v>
      </c>
      <c r="FX105" s="50"/>
      <c r="FY105" s="51"/>
      <c r="FZ105" s="41">
        <v>9.8000000000000007</v>
      </c>
      <c r="GA105" s="42">
        <v>264.60000000000218</v>
      </c>
      <c r="GB105" s="88"/>
    </row>
    <row r="106" spans="1:184">
      <c r="A106" s="13"/>
      <c r="B106" s="13"/>
      <c r="C106" s="13"/>
      <c r="D106" s="13"/>
      <c r="E106" s="13"/>
      <c r="F106" s="13"/>
      <c r="G106" s="13"/>
      <c r="H106" s="13"/>
      <c r="BC106" s="109">
        <v>-2.6999999999999899E-2</v>
      </c>
      <c r="BD106" s="110">
        <f t="shared" si="60"/>
        <v>-1.8575999999999933E-2</v>
      </c>
      <c r="BE106" s="111"/>
      <c r="BF106" s="109">
        <v>4.8000000000000098E-2</v>
      </c>
      <c r="BG106" s="110">
        <f t="shared" si="61"/>
        <v>4.7040000000000096E-2</v>
      </c>
      <c r="BI106" s="81"/>
      <c r="BK106" s="124">
        <v>9.1999999999999993</v>
      </c>
      <c r="BL106" s="312">
        <f t="shared" si="63"/>
        <v>10.315506713967467</v>
      </c>
      <c r="BP106" s="124">
        <v>9.1999999999999993</v>
      </c>
      <c r="BQ106" s="312">
        <f t="shared" si="64"/>
        <v>20.5001313459145</v>
      </c>
      <c r="BR106" s="119"/>
      <c r="BT106" s="80"/>
      <c r="BV106" s="81"/>
      <c r="BX106" s="123">
        <f t="shared" si="65"/>
        <v>-2.3391999999999934E-2</v>
      </c>
      <c r="BY106" s="123">
        <f t="shared" si="73"/>
        <v>2.3391999999999934E-2</v>
      </c>
      <c r="BZ106" s="496">
        <f t="shared" si="66"/>
        <v>95.959575266088763</v>
      </c>
      <c r="CA106" s="496"/>
      <c r="CB106" s="496"/>
      <c r="CE106" s="123">
        <f t="shared" si="67"/>
        <v>4.0180000000000098E-2</v>
      </c>
      <c r="CF106" s="123">
        <f t="shared" si="74"/>
        <v>4.0180000000000098E-2</v>
      </c>
      <c r="CG106" s="514">
        <f t="shared" si="103"/>
        <v>-364.95468565956912</v>
      </c>
      <c r="CH106" s="514"/>
      <c r="CI106" s="514"/>
      <c r="CJ106" s="425"/>
      <c r="CK106" s="80"/>
      <c r="CM106" s="81"/>
      <c r="CO106" s="123">
        <f t="shared" si="91"/>
        <v>-3.1647999999999933E-2</v>
      </c>
      <c r="CP106" s="470">
        <f t="shared" si="92"/>
        <v>4.8352000000000069E-2</v>
      </c>
      <c r="CQ106" s="470"/>
      <c r="CR106" s="129">
        <f t="shared" si="93"/>
        <v>4.5037074431999968E-5</v>
      </c>
      <c r="CS106" s="462">
        <f t="shared" si="51"/>
        <v>1.6195212288000014E-5</v>
      </c>
      <c r="CT106" s="462"/>
      <c r="CU106" s="130">
        <f t="shared" si="94"/>
        <v>6.1232286719999982E-5</v>
      </c>
      <c r="CV106" s="413">
        <f t="shared" si="95"/>
        <v>-8.0915377472965577</v>
      </c>
      <c r="CX106" s="413"/>
      <c r="DA106" s="123">
        <f t="shared" si="96"/>
        <v>2.6460000000000098E-2</v>
      </c>
      <c r="DB106" s="123">
        <f t="shared" si="98"/>
        <v>-2.3460000000000095E-2</v>
      </c>
      <c r="DC106" s="467">
        <f t="shared" si="99"/>
        <v>2.7047999999999883E-4</v>
      </c>
      <c r="DD106" s="467"/>
      <c r="DF106" s="424">
        <f t="shared" si="100"/>
        <v>0</v>
      </c>
      <c r="DG106" s="424">
        <f t="shared" si="86"/>
        <v>1.0205210399999968E-5</v>
      </c>
      <c r="DH106" s="129">
        <f t="shared" si="101"/>
        <v>0</v>
      </c>
      <c r="DI106" s="129">
        <f t="shared" si="97"/>
        <v>1.0205210399999968E-5</v>
      </c>
      <c r="DJ106" s="313">
        <f t="shared" si="102"/>
        <v>-1.4187835938360587</v>
      </c>
      <c r="DL106" s="81"/>
      <c r="DN106" s="123">
        <f t="shared" si="76"/>
        <v>-2.4767999999999932E-2</v>
      </c>
      <c r="DO106" s="470">
        <f t="shared" si="77"/>
        <v>50.802128082046998</v>
      </c>
      <c r="DP106" s="470"/>
      <c r="DQ106" s="470">
        <f t="shared" si="78"/>
        <v>51.466911865038654</v>
      </c>
      <c r="DR106" s="470"/>
      <c r="DS106" s="125">
        <f t="shared" si="79"/>
        <v>102.26903994708564</v>
      </c>
      <c r="DT106" s="125">
        <f t="shared" si="80"/>
        <v>-0.66478378299165541</v>
      </c>
      <c r="DX106" s="123">
        <f t="shared" si="81"/>
        <v>3.8220000000000094E-2</v>
      </c>
      <c r="DY106" s="470">
        <f t="shared" si="82"/>
        <v>-173.57600903320974</v>
      </c>
      <c r="DZ106" s="470"/>
      <c r="EA106" s="101">
        <f t="shared" si="83"/>
        <v>173.57778093099785</v>
      </c>
      <c r="EB106" s="125">
        <f t="shared" si="84"/>
        <v>1.7718977881031606E-3</v>
      </c>
      <c r="EC106" s="125">
        <f t="shared" si="85"/>
        <v>-347.15378996420759</v>
      </c>
      <c r="ED106" s="80"/>
      <c r="EF106" s="81"/>
      <c r="EH106" s="123">
        <f t="shared" si="68"/>
        <v>-2.3391999999999934E-2</v>
      </c>
      <c r="EI106" s="470">
        <f t="shared" si="69"/>
        <v>9413.5022450897159</v>
      </c>
      <c r="EJ106" s="470"/>
      <c r="EK106" s="470"/>
      <c r="EL106" s="128">
        <f t="shared" si="70"/>
        <v>4.638065723709639</v>
      </c>
      <c r="ER106" s="123">
        <f t="shared" si="71"/>
        <v>4.0180000000000098E-2</v>
      </c>
      <c r="ES106" s="470">
        <f t="shared" si="75"/>
        <v>133193.21405466471</v>
      </c>
      <c r="ET106" s="470"/>
      <c r="EU106" s="470"/>
      <c r="EV106" s="128">
        <f t="shared" si="72"/>
        <v>1.2330238137194891</v>
      </c>
      <c r="EX106" s="80"/>
      <c r="EZ106" s="81"/>
      <c r="FB106" s="124">
        <v>8.5</v>
      </c>
      <c r="FC106" s="38">
        <f t="shared" si="87"/>
        <v>60.334662924978481</v>
      </c>
      <c r="FD106" s="125">
        <f t="shared" si="88"/>
        <v>5.8009771337447944</v>
      </c>
      <c r="FE106" s="80"/>
      <c r="FF106" s="81"/>
      <c r="FG106" s="124">
        <v>8.5</v>
      </c>
      <c r="FH106" s="129">
        <f t="shared" si="89"/>
        <v>0</v>
      </c>
      <c r="FI106" s="422">
        <f t="shared" si="90"/>
        <v>1.7976931348623099E+308</v>
      </c>
      <c r="FJ106" s="80"/>
      <c r="FM106" s="51"/>
      <c r="FN106" s="41">
        <v>9.9</v>
      </c>
      <c r="FO106" s="42">
        <v>-670.64285714286234</v>
      </c>
      <c r="FP106" s="50"/>
      <c r="FQ106" s="51"/>
      <c r="FR106" s="41">
        <v>9.9</v>
      </c>
      <c r="FS106" s="42">
        <v>636.37857142857683</v>
      </c>
      <c r="FT106" s="50"/>
      <c r="FU106" s="51"/>
      <c r="FV106" s="41">
        <v>9.9</v>
      </c>
      <c r="FW106" s="42">
        <v>-180.1071428571438</v>
      </c>
      <c r="FX106" s="50"/>
      <c r="FY106" s="51"/>
      <c r="FZ106" s="41">
        <v>9.9</v>
      </c>
      <c r="GA106" s="42">
        <v>246.14642857143008</v>
      </c>
      <c r="GB106" s="88"/>
    </row>
    <row r="107" spans="1:184">
      <c r="A107" s="13"/>
      <c r="B107" s="13"/>
      <c r="C107" s="13"/>
      <c r="D107" s="13"/>
      <c r="E107" s="13"/>
      <c r="F107" s="13"/>
      <c r="G107" s="13"/>
      <c r="H107" s="13"/>
      <c r="BC107" s="109">
        <v>-2.5999999999999902E-2</v>
      </c>
      <c r="BD107" s="110">
        <f t="shared" si="60"/>
        <v>-1.7887999999999935E-2</v>
      </c>
      <c r="BE107" s="111"/>
      <c r="BF107" s="109">
        <v>4.9000000000000099E-2</v>
      </c>
      <c r="BG107" s="110">
        <f t="shared" si="61"/>
        <v>4.8020000000000097E-2</v>
      </c>
      <c r="BI107" s="81"/>
      <c r="BK107" s="124">
        <v>9.3000000000000007</v>
      </c>
      <c r="BL107" s="312">
        <f t="shared" si="63"/>
        <v>9.4892182661877751</v>
      </c>
      <c r="BP107" s="124">
        <v>9.3000000000000007</v>
      </c>
      <c r="BQ107" s="312">
        <f t="shared" si="64"/>
        <v>19.245380648933615</v>
      </c>
      <c r="BR107" s="119"/>
      <c r="BT107" s="80"/>
      <c r="BV107" s="81"/>
      <c r="BX107" s="123">
        <f t="shared" si="65"/>
        <v>-2.2703999999999933E-2</v>
      </c>
      <c r="BY107" s="123">
        <f t="shared" si="73"/>
        <v>2.2703999999999933E-2</v>
      </c>
      <c r="BZ107" s="496">
        <f t="shared" si="66"/>
        <v>93.137234817086139</v>
      </c>
      <c r="CA107" s="496"/>
      <c r="CB107" s="496"/>
      <c r="CE107" s="123">
        <f t="shared" si="67"/>
        <v>4.1160000000000099E-2</v>
      </c>
      <c r="CF107" s="123">
        <f t="shared" si="74"/>
        <v>4.1160000000000099E-2</v>
      </c>
      <c r="CG107" s="514">
        <f t="shared" si="103"/>
        <v>-373.85601945614405</v>
      </c>
      <c r="CH107" s="514"/>
      <c r="CI107" s="514"/>
      <c r="CJ107" s="425"/>
      <c r="CK107" s="80"/>
      <c r="CM107" s="81"/>
      <c r="CO107" s="123">
        <f t="shared" si="91"/>
        <v>-3.0959999999999935E-2</v>
      </c>
      <c r="CP107" s="470">
        <f t="shared" si="92"/>
        <v>4.904000000000007E-2</v>
      </c>
      <c r="CQ107" s="470"/>
      <c r="CR107" s="129">
        <f t="shared" si="93"/>
        <v>4.5037074431999968E-5</v>
      </c>
      <c r="CS107" s="462">
        <f t="shared" si="51"/>
        <v>1.6324435200000015E-5</v>
      </c>
      <c r="CT107" s="462"/>
      <c r="CU107" s="130">
        <f t="shared" si="94"/>
        <v>6.1361509631999983E-5</v>
      </c>
      <c r="CV107" s="413">
        <f t="shared" si="95"/>
        <v>-8.1086139031331825</v>
      </c>
      <c r="CX107" s="413"/>
      <c r="DA107" s="123">
        <f t="shared" si="96"/>
        <v>2.74400000000001E-2</v>
      </c>
      <c r="DB107" s="123">
        <f t="shared" si="98"/>
        <v>-2.4440000000000097E-2</v>
      </c>
      <c r="DC107" s="467">
        <f t="shared" si="99"/>
        <v>2.5871999999999885E-4</v>
      </c>
      <c r="DD107" s="467"/>
      <c r="DF107" s="424">
        <f t="shared" si="100"/>
        <v>0</v>
      </c>
      <c r="DG107" s="424">
        <f t="shared" si="86"/>
        <v>9.8882783999999689E-6</v>
      </c>
      <c r="DH107" s="129">
        <f t="shared" si="101"/>
        <v>0</v>
      </c>
      <c r="DI107" s="129">
        <f t="shared" si="97"/>
        <v>9.8882783999999689E-6</v>
      </c>
      <c r="DJ107" s="313">
        <f t="shared" si="102"/>
        <v>-1.3747219915430131</v>
      </c>
      <c r="DL107" s="81"/>
      <c r="DN107" s="123">
        <f t="shared" si="76"/>
        <v>-2.4079999999999931E-2</v>
      </c>
      <c r="DO107" s="470">
        <f t="shared" si="77"/>
        <v>49.390957857545686</v>
      </c>
      <c r="DP107" s="470"/>
      <c r="DQ107" s="470">
        <f t="shared" si="78"/>
        <v>50.076675255213814</v>
      </c>
      <c r="DR107" s="470"/>
      <c r="DS107" s="125">
        <f t="shared" si="79"/>
        <v>99.467633112759501</v>
      </c>
      <c r="DT107" s="125">
        <f t="shared" si="80"/>
        <v>-0.68571739766812811</v>
      </c>
      <c r="DX107" s="123">
        <f t="shared" si="81"/>
        <v>3.9200000000000096E-2</v>
      </c>
      <c r="DY107" s="470">
        <f t="shared" si="82"/>
        <v>-178.02667593149715</v>
      </c>
      <c r="DZ107" s="470"/>
      <c r="EA107" s="101">
        <f t="shared" si="83"/>
        <v>178.0281359667861</v>
      </c>
      <c r="EB107" s="125">
        <f t="shared" si="84"/>
        <v>1.4600352889431178E-3</v>
      </c>
      <c r="EC107" s="125">
        <f t="shared" si="85"/>
        <v>-356.05481189828322</v>
      </c>
      <c r="ED107" s="80"/>
      <c r="EF107" s="81"/>
      <c r="EH107" s="123">
        <f t="shared" si="68"/>
        <v>-2.2703999999999933E-2</v>
      </c>
      <c r="EI107" s="470">
        <f t="shared" si="69"/>
        <v>8880.4311204339992</v>
      </c>
      <c r="EJ107" s="470"/>
      <c r="EK107" s="470"/>
      <c r="EL107" s="128">
        <f t="shared" si="70"/>
        <v>4.7752431330912666</v>
      </c>
      <c r="ER107" s="123">
        <f t="shared" si="71"/>
        <v>4.1160000000000099E-2</v>
      </c>
      <c r="ES107" s="470">
        <f t="shared" si="75"/>
        <v>139769.36625421752</v>
      </c>
      <c r="ET107" s="470"/>
      <c r="EU107" s="470"/>
      <c r="EV107" s="128">
        <f t="shared" si="72"/>
        <v>1.203667448454605</v>
      </c>
      <c r="EX107" s="80"/>
      <c r="EZ107" s="81"/>
      <c r="FB107" s="124">
        <v>8.6</v>
      </c>
      <c r="FC107" s="38">
        <f t="shared" si="87"/>
        <v>57.735868993101029</v>
      </c>
      <c r="FD107" s="125">
        <f t="shared" si="88"/>
        <v>6.0620894099961014</v>
      </c>
      <c r="FE107" s="80"/>
      <c r="FF107" s="81"/>
      <c r="FG107" s="124">
        <v>8.6</v>
      </c>
      <c r="FH107" s="129">
        <f t="shared" si="89"/>
        <v>0</v>
      </c>
      <c r="FI107" s="422">
        <f t="shared" si="90"/>
        <v>1.7976931348623099E+308</v>
      </c>
      <c r="FJ107" s="80"/>
      <c r="FM107" s="51"/>
      <c r="FN107" s="41">
        <v>10</v>
      </c>
      <c r="FO107" s="42">
        <v>-628.5714285714339</v>
      </c>
      <c r="FP107" s="50"/>
      <c r="FQ107" s="51"/>
      <c r="FR107" s="41">
        <v>10</v>
      </c>
      <c r="FS107" s="42">
        <v>571.42857142857974</v>
      </c>
      <c r="FT107" s="50"/>
      <c r="FU107" s="51"/>
      <c r="FV107" s="41">
        <v>10</v>
      </c>
      <c r="FW107" s="42">
        <v>-171.42857142857224</v>
      </c>
      <c r="FX107" s="50"/>
      <c r="FY107" s="51"/>
      <c r="FZ107" s="41">
        <v>10</v>
      </c>
      <c r="GA107" s="42">
        <v>228.57142857142935</v>
      </c>
      <c r="GB107" s="88"/>
    </row>
    <row r="108" spans="1:184">
      <c r="A108" s="13"/>
      <c r="B108" s="13"/>
      <c r="C108" s="13"/>
      <c r="D108" s="13"/>
      <c r="E108" s="13"/>
      <c r="F108" s="13"/>
      <c r="G108" s="13"/>
      <c r="H108" s="13"/>
      <c r="BC108" s="109">
        <v>-2.5000000000000001E-2</v>
      </c>
      <c r="BD108" s="110">
        <f t="shared" si="60"/>
        <v>-1.7200000000000003E-2</v>
      </c>
      <c r="BE108" s="111"/>
      <c r="BF108" s="109">
        <v>0.05</v>
      </c>
      <c r="BG108" s="131">
        <f t="shared" si="61"/>
        <v>4.9000000000000002E-2</v>
      </c>
      <c r="BI108" s="81"/>
      <c r="BK108" s="124">
        <v>9.4</v>
      </c>
      <c r="BL108" s="312">
        <f t="shared" si="63"/>
        <v>8.7056448835124804</v>
      </c>
      <c r="BP108" s="124">
        <v>9.4</v>
      </c>
      <c r="BQ108" s="312">
        <f t="shared" si="64"/>
        <v>18.0429035073597</v>
      </c>
      <c r="BR108" s="119"/>
      <c r="BT108" s="80"/>
      <c r="BV108" s="81"/>
      <c r="BX108" s="123">
        <f t="shared" si="65"/>
        <v>-2.2015999999999931E-2</v>
      </c>
      <c r="BY108" s="123">
        <f t="shared" si="73"/>
        <v>2.2015999999999931E-2</v>
      </c>
      <c r="BZ108" s="496">
        <f t="shared" si="66"/>
        <v>90.314894368083529</v>
      </c>
      <c r="CA108" s="496"/>
      <c r="CB108" s="496"/>
      <c r="CE108" s="123">
        <f t="shared" si="67"/>
        <v>4.2140000000000101E-2</v>
      </c>
      <c r="CF108" s="123">
        <f t="shared" si="74"/>
        <v>4.2140000000000101E-2</v>
      </c>
      <c r="CG108" s="514">
        <f t="shared" si="103"/>
        <v>-382.75735325271887</v>
      </c>
      <c r="CH108" s="514"/>
      <c r="CI108" s="514"/>
      <c r="CJ108" s="425"/>
      <c r="CK108" s="80"/>
      <c r="CM108" s="81"/>
      <c r="CO108" s="123">
        <f t="shared" si="91"/>
        <v>-3.0271999999999934E-2</v>
      </c>
      <c r="CP108" s="470">
        <f t="shared" si="92"/>
        <v>4.9728000000000064E-2</v>
      </c>
      <c r="CQ108" s="470"/>
      <c r="CR108" s="129">
        <f t="shared" si="93"/>
        <v>4.5037074431999968E-5</v>
      </c>
      <c r="CS108" s="462">
        <f t="shared" si="51"/>
        <v>1.645081804800001E-5</v>
      </c>
      <c r="CT108" s="462"/>
      <c r="CU108" s="130">
        <f t="shared" si="94"/>
        <v>6.1487892479999981E-5</v>
      </c>
      <c r="CV108" s="413">
        <f t="shared" si="95"/>
        <v>-8.1253147588415278</v>
      </c>
      <c r="CX108" s="413"/>
      <c r="DA108" s="123">
        <f t="shared" si="96"/>
        <v>2.8420000000000094E-2</v>
      </c>
      <c r="DB108" s="123">
        <f t="shared" si="98"/>
        <v>-2.5420000000000092E-2</v>
      </c>
      <c r="DC108" s="467">
        <f t="shared" si="99"/>
        <v>2.4695999999999887E-4</v>
      </c>
      <c r="DD108" s="467"/>
      <c r="DF108" s="424">
        <f t="shared" si="100"/>
        <v>0</v>
      </c>
      <c r="DG108" s="424">
        <f t="shared" si="86"/>
        <v>9.5598215999999677E-6</v>
      </c>
      <c r="DH108" s="129">
        <f t="shared" si="101"/>
        <v>0</v>
      </c>
      <c r="DI108" s="129">
        <f t="shared" si="97"/>
        <v>9.5598215999999677E-6</v>
      </c>
      <c r="DJ108" s="313">
        <f t="shared" si="102"/>
        <v>-1.3290581491665843</v>
      </c>
      <c r="DL108" s="81"/>
      <c r="DN108" s="123">
        <f t="shared" si="76"/>
        <v>-2.3391999999999934E-2</v>
      </c>
      <c r="DO108" s="470">
        <f t="shared" si="77"/>
        <v>47.979787633044381</v>
      </c>
      <c r="DP108" s="470"/>
      <c r="DQ108" s="470">
        <f t="shared" si="78"/>
        <v>48.687583029548975</v>
      </c>
      <c r="DR108" s="470"/>
      <c r="DS108" s="125">
        <f t="shared" si="79"/>
        <v>96.667370662593356</v>
      </c>
      <c r="DT108" s="125">
        <f t="shared" si="80"/>
        <v>-0.70779539650459355</v>
      </c>
      <c r="DX108" s="123">
        <f t="shared" si="81"/>
        <v>4.0180000000000098E-2</v>
      </c>
      <c r="DY108" s="470">
        <f t="shared" si="82"/>
        <v>-182.47734282978456</v>
      </c>
      <c r="DZ108" s="470"/>
      <c r="EA108" s="101">
        <f t="shared" si="83"/>
        <v>182.47852239688004</v>
      </c>
      <c r="EB108" s="125">
        <f t="shared" si="84"/>
        <v>1.1795670954768411E-3</v>
      </c>
      <c r="EC108" s="125">
        <f t="shared" si="85"/>
        <v>-364.95586522666463</v>
      </c>
      <c r="ED108" s="80"/>
      <c r="EF108" s="81"/>
      <c r="EH108" s="123">
        <f t="shared" si="68"/>
        <v>-2.2015999999999931E-2</v>
      </c>
      <c r="EI108" s="470">
        <f t="shared" si="69"/>
        <v>8363.27347303448</v>
      </c>
      <c r="EJ108" s="470"/>
      <c r="EK108" s="470"/>
      <c r="EL108" s="128">
        <f t="shared" si="70"/>
        <v>4.9206714076610654</v>
      </c>
      <c r="ER108" s="123">
        <f t="shared" si="71"/>
        <v>4.2140000000000101E-2</v>
      </c>
      <c r="ES108" s="470">
        <f t="shared" si="75"/>
        <v>146504.00744698057</v>
      </c>
      <c r="ET108" s="470"/>
      <c r="EU108" s="470"/>
      <c r="EV108" s="128">
        <f t="shared" si="72"/>
        <v>1.1756762946549006</v>
      </c>
      <c r="EX108" s="80"/>
      <c r="EZ108" s="81"/>
      <c r="FB108" s="124">
        <v>8.6999999999999993</v>
      </c>
      <c r="FC108" s="38">
        <f t="shared" si="87"/>
        <v>55.192697285687075</v>
      </c>
      <c r="FD108" s="125">
        <f t="shared" si="88"/>
        <v>6.3414186516078139</v>
      </c>
      <c r="FE108" s="80"/>
      <c r="FF108" s="81"/>
      <c r="FG108" s="124">
        <v>8.6999999999999993</v>
      </c>
      <c r="FH108" s="129">
        <f t="shared" si="89"/>
        <v>0</v>
      </c>
      <c r="FI108" s="422">
        <f t="shared" si="90"/>
        <v>1.7976931348623099E+308</v>
      </c>
      <c r="FJ108" s="80"/>
      <c r="FM108" s="51"/>
      <c r="FN108" s="41">
        <v>10.1</v>
      </c>
      <c r="FO108" s="42">
        <v>-587.78571428571468</v>
      </c>
      <c r="FP108" s="50"/>
      <c r="FQ108" s="51"/>
      <c r="FR108" s="41">
        <v>10.1</v>
      </c>
      <c r="FS108" s="42">
        <v>510.62142857141589</v>
      </c>
      <c r="FT108" s="50"/>
      <c r="FU108" s="51"/>
      <c r="FV108" s="41">
        <v>10.1</v>
      </c>
      <c r="FW108" s="42">
        <v>-162.96428571428555</v>
      </c>
      <c r="FX108" s="50"/>
      <c r="FY108" s="51"/>
      <c r="FZ108" s="41">
        <v>10.1</v>
      </c>
      <c r="GA108" s="42">
        <v>211.85357142856992</v>
      </c>
      <c r="GB108" s="88"/>
    </row>
    <row r="109" spans="1:184">
      <c r="A109" s="13"/>
      <c r="B109" s="13"/>
      <c r="C109" s="13"/>
      <c r="D109" s="13"/>
      <c r="E109" s="13"/>
      <c r="F109" s="13"/>
      <c r="G109" s="13"/>
      <c r="H109" s="13"/>
      <c r="BC109" s="109">
        <v>-2.4E-2</v>
      </c>
      <c r="BD109" s="110">
        <f t="shared" si="60"/>
        <v>-1.6512000000000002E-2</v>
      </c>
      <c r="BE109" s="111"/>
      <c r="BF109" s="123"/>
      <c r="BG109" s="111"/>
      <c r="BI109" s="81"/>
      <c r="BK109" s="124">
        <v>9.5</v>
      </c>
      <c r="BL109" s="312">
        <f t="shared" si="63"/>
        <v>7.9636975132904526</v>
      </c>
      <c r="BP109" s="124">
        <v>9.5</v>
      </c>
      <c r="BQ109" s="312">
        <f t="shared" si="64"/>
        <v>16.891587717886058</v>
      </c>
      <c r="BR109" s="119"/>
      <c r="BT109" s="80"/>
      <c r="BV109" s="81"/>
      <c r="BX109" s="123">
        <f t="shared" si="65"/>
        <v>-2.1327999999999934E-2</v>
      </c>
      <c r="BY109" s="123">
        <f t="shared" si="73"/>
        <v>2.1327999999999934E-2</v>
      </c>
      <c r="BZ109" s="496">
        <f t="shared" si="66"/>
        <v>87.492553919080919</v>
      </c>
      <c r="CA109" s="496"/>
      <c r="CB109" s="496"/>
      <c r="CE109" s="123">
        <f t="shared" si="67"/>
        <v>4.3120000000000096E-2</v>
      </c>
      <c r="CF109" s="123">
        <f t="shared" si="74"/>
        <v>4.3120000000000096E-2</v>
      </c>
      <c r="CG109" s="514">
        <f t="shared" si="103"/>
        <v>-391.65868704929363</v>
      </c>
      <c r="CH109" s="514"/>
      <c r="CI109" s="514"/>
      <c r="CJ109" s="425"/>
      <c r="CK109" s="80"/>
      <c r="CM109" s="81"/>
      <c r="CO109" s="123">
        <f t="shared" si="91"/>
        <v>-2.9583999999999933E-2</v>
      </c>
      <c r="CP109" s="470">
        <f t="shared" si="92"/>
        <v>5.0416000000000072E-2</v>
      </c>
      <c r="CQ109" s="470"/>
      <c r="CR109" s="129">
        <f t="shared" si="93"/>
        <v>4.5037074431999968E-5</v>
      </c>
      <c r="CS109" s="462">
        <f t="shared" si="51"/>
        <v>1.6574360832000012E-5</v>
      </c>
      <c r="CT109" s="462"/>
      <c r="CU109" s="130">
        <f t="shared" si="94"/>
        <v>6.1611435263999976E-5</v>
      </c>
      <c r="CV109" s="413">
        <f t="shared" si="95"/>
        <v>-8.1416403144215987</v>
      </c>
      <c r="CX109" s="413"/>
      <c r="DA109" s="123">
        <f t="shared" si="96"/>
        <v>2.9400000000000096E-2</v>
      </c>
      <c r="DB109" s="123">
        <f t="shared" si="98"/>
        <v>-2.6400000000000094E-2</v>
      </c>
      <c r="DC109" s="467">
        <f t="shared" si="99"/>
        <v>2.3519999999999889E-4</v>
      </c>
      <c r="DD109" s="467"/>
      <c r="DF109" s="424">
        <f t="shared" si="100"/>
        <v>0</v>
      </c>
      <c r="DG109" s="424">
        <f t="shared" si="86"/>
        <v>9.2198399999999683E-6</v>
      </c>
      <c r="DH109" s="129">
        <f t="shared" si="101"/>
        <v>0</v>
      </c>
      <c r="DI109" s="129">
        <f t="shared" si="97"/>
        <v>9.2198399999999683E-6</v>
      </c>
      <c r="DJ109" s="313">
        <f t="shared" si="102"/>
        <v>-1.2817920667067719</v>
      </c>
      <c r="DL109" s="81"/>
      <c r="DN109" s="123">
        <f t="shared" si="76"/>
        <v>-2.2703999999999933E-2</v>
      </c>
      <c r="DO109" s="470">
        <f t="shared" si="77"/>
        <v>46.568617408543069</v>
      </c>
      <c r="DP109" s="470"/>
      <c r="DQ109" s="470">
        <f t="shared" si="78"/>
        <v>47.299735704302968</v>
      </c>
      <c r="DR109" s="470"/>
      <c r="DS109" s="125">
        <f t="shared" si="79"/>
        <v>93.868353112846037</v>
      </c>
      <c r="DT109" s="125">
        <f t="shared" si="80"/>
        <v>-0.73111829575989873</v>
      </c>
      <c r="DX109" s="123">
        <f t="shared" si="81"/>
        <v>4.1160000000000099E-2</v>
      </c>
      <c r="DY109" s="470">
        <f t="shared" si="82"/>
        <v>-186.92800972807203</v>
      </c>
      <c r="DZ109" s="470"/>
      <c r="EA109" s="101">
        <f t="shared" si="83"/>
        <v>186.92893964759205</v>
      </c>
      <c r="EB109" s="125">
        <f t="shared" si="84"/>
        <v>9.2991952001852951E-4</v>
      </c>
      <c r="EC109" s="125">
        <f t="shared" si="85"/>
        <v>-373.85694937566404</v>
      </c>
      <c r="ED109" s="80"/>
      <c r="EF109" s="81"/>
      <c r="EH109" s="123">
        <f t="shared" si="68"/>
        <v>-2.1327999999999934E-2</v>
      </c>
      <c r="EI109" s="470">
        <f t="shared" si="69"/>
        <v>7862.029220493795</v>
      </c>
      <c r="EJ109" s="470"/>
      <c r="EK109" s="470"/>
      <c r="EL109" s="128">
        <f t="shared" si="70"/>
        <v>5.0751068121718319</v>
      </c>
      <c r="ER109" s="123">
        <f t="shared" si="71"/>
        <v>4.3120000000000096E-2</v>
      </c>
      <c r="ES109" s="470">
        <f t="shared" si="75"/>
        <v>153397.13959684144</v>
      </c>
      <c r="ET109" s="470"/>
      <c r="EU109" s="470"/>
      <c r="EV109" s="128">
        <f t="shared" si="72"/>
        <v>1.1489572848518832</v>
      </c>
      <c r="EX109" s="80"/>
      <c r="EZ109" s="81"/>
      <c r="FB109" s="124">
        <v>8.8000000000000007</v>
      </c>
      <c r="FC109" s="38">
        <f t="shared" si="87"/>
        <v>52.705147802736626</v>
      </c>
      <c r="FD109" s="125">
        <f t="shared" si="88"/>
        <v>6.6407175502091436</v>
      </c>
      <c r="FE109" s="80"/>
      <c r="FF109" s="81"/>
      <c r="FG109" s="124">
        <v>8.8000000000000007</v>
      </c>
      <c r="FH109" s="129">
        <f t="shared" si="89"/>
        <v>0</v>
      </c>
      <c r="FI109" s="422">
        <f t="shared" si="90"/>
        <v>1.7976931348623099E+308</v>
      </c>
      <c r="FJ109" s="80"/>
      <c r="FM109" s="51"/>
      <c r="FN109" s="41">
        <v>10.199999999999999</v>
      </c>
      <c r="FO109" s="42">
        <v>-548.28571428571468</v>
      </c>
      <c r="FP109" s="50"/>
      <c r="FQ109" s="51"/>
      <c r="FR109" s="41">
        <v>10.199999999999999</v>
      </c>
      <c r="FS109" s="42">
        <v>453.82857142858848</v>
      </c>
      <c r="FT109" s="50"/>
      <c r="FU109" s="51"/>
      <c r="FV109" s="41">
        <v>10.199999999999999</v>
      </c>
      <c r="FW109" s="42">
        <v>-154.71428571428555</v>
      </c>
      <c r="FX109" s="50"/>
      <c r="FY109" s="51"/>
      <c r="FZ109" s="41">
        <v>10.199999999999999</v>
      </c>
      <c r="GA109" s="42">
        <v>195.97142857142717</v>
      </c>
      <c r="GB109" s="88"/>
    </row>
    <row r="110" spans="1:184">
      <c r="A110" s="13"/>
      <c r="B110" s="13"/>
      <c r="C110" s="13"/>
      <c r="D110" s="13"/>
      <c r="E110" s="13"/>
      <c r="F110" s="13"/>
      <c r="G110" s="13"/>
      <c r="H110" s="13"/>
      <c r="BC110" s="109">
        <v>-2.3E-2</v>
      </c>
      <c r="BD110" s="110">
        <f t="shared" si="60"/>
        <v>-1.5824000000000001E-2</v>
      </c>
      <c r="BE110" s="111"/>
      <c r="BF110" s="123"/>
      <c r="BG110" s="111"/>
      <c r="BI110" s="81"/>
      <c r="BK110" s="124">
        <v>9.6</v>
      </c>
      <c r="BL110" s="312">
        <f t="shared" ref="BL110:BL141" si="104" xml:space="preserve"> ((FS103*$BL$10) / $BL$9) / 1000000</f>
        <v>7.2622871028701335</v>
      </c>
      <c r="BP110" s="124">
        <v>9.6</v>
      </c>
      <c r="BQ110" s="312">
        <f t="shared" ref="BQ110:BQ141" si="105">((GA103*$BQ$10)/$BQ$9) / 1000000</f>
        <v>15.790321077206082</v>
      </c>
      <c r="BR110" s="119"/>
      <c r="BT110" s="80"/>
      <c r="BV110" s="81"/>
      <c r="BX110" s="123">
        <f t="shared" si="65"/>
        <v>-2.0639999999999933E-2</v>
      </c>
      <c r="BY110" s="123">
        <f t="shared" si="73"/>
        <v>2.0639999999999933E-2</v>
      </c>
      <c r="BZ110" s="496">
        <f t="shared" si="66"/>
        <v>84.670213470078295</v>
      </c>
      <c r="CA110" s="496"/>
      <c r="CB110" s="496"/>
      <c r="CE110" s="123">
        <f t="shared" si="67"/>
        <v>4.4100000000000097E-2</v>
      </c>
      <c r="CF110" s="123">
        <f t="shared" si="74"/>
        <v>4.4100000000000097E-2</v>
      </c>
      <c r="CG110" s="514">
        <f t="shared" si="103"/>
        <v>-400.56002084586845</v>
      </c>
      <c r="CH110" s="514"/>
      <c r="CI110" s="514"/>
      <c r="CJ110" s="425"/>
      <c r="CK110" s="80"/>
      <c r="CM110" s="81"/>
      <c r="CO110" s="123">
        <f t="shared" si="91"/>
        <v>-2.8895999999999932E-2</v>
      </c>
      <c r="CP110" s="470">
        <f t="shared" si="92"/>
        <v>5.1104000000000066E-2</v>
      </c>
      <c r="CQ110" s="470"/>
      <c r="CR110" s="129">
        <f t="shared" si="93"/>
        <v>4.5037074431999968E-5</v>
      </c>
      <c r="CS110" s="462">
        <f t="shared" si="51"/>
        <v>1.6695063552000012E-5</v>
      </c>
      <c r="CT110" s="462"/>
      <c r="CU110" s="130">
        <f t="shared" si="94"/>
        <v>6.1732137983999983E-5</v>
      </c>
      <c r="CV110" s="413">
        <f t="shared" si="95"/>
        <v>-8.1575905698733902</v>
      </c>
      <c r="CX110" s="413"/>
      <c r="DA110" s="123">
        <f t="shared" si="96"/>
        <v>3.0380000000000098E-2</v>
      </c>
      <c r="DB110" s="123">
        <f t="shared" si="98"/>
        <v>-2.7380000000000095E-2</v>
      </c>
      <c r="DC110" s="467">
        <f t="shared" si="99"/>
        <v>2.2343999999999885E-4</v>
      </c>
      <c r="DD110" s="467"/>
      <c r="DF110" s="424">
        <f t="shared" si="100"/>
        <v>0</v>
      </c>
      <c r="DG110" s="424">
        <f t="shared" si="86"/>
        <v>8.8683335999999655E-6</v>
      </c>
      <c r="DH110" s="129">
        <f t="shared" si="101"/>
        <v>0</v>
      </c>
      <c r="DI110" s="129">
        <f t="shared" si="97"/>
        <v>8.8683335999999655E-6</v>
      </c>
      <c r="DJ110" s="313">
        <f t="shared" si="102"/>
        <v>-1.2329237441635756</v>
      </c>
      <c r="DL110" s="81"/>
      <c r="DN110" s="123">
        <f t="shared" si="76"/>
        <v>-2.2015999999999931E-2</v>
      </c>
      <c r="DO110" s="470">
        <f t="shared" si="77"/>
        <v>45.157447184041764</v>
      </c>
      <c r="DP110" s="470"/>
      <c r="DQ110" s="470">
        <f t="shared" si="78"/>
        <v>45.913245862368733</v>
      </c>
      <c r="DR110" s="470"/>
      <c r="DS110" s="125">
        <f t="shared" si="79"/>
        <v>91.070693046410497</v>
      </c>
      <c r="DT110" s="125">
        <f t="shared" si="80"/>
        <v>-0.75579867832696834</v>
      </c>
      <c r="DX110" s="123">
        <f t="shared" si="81"/>
        <v>4.2140000000000101E-2</v>
      </c>
      <c r="DY110" s="470">
        <f t="shared" si="82"/>
        <v>-191.37867662635944</v>
      </c>
      <c r="DZ110" s="470"/>
      <c r="EA110" s="101">
        <f t="shared" si="83"/>
        <v>191.37938723882456</v>
      </c>
      <c r="EB110" s="125">
        <f t="shared" si="84"/>
        <v>7.1061246512726939E-4</v>
      </c>
      <c r="EC110" s="125">
        <f t="shared" si="85"/>
        <v>-382.758063865184</v>
      </c>
      <c r="ED110" s="80"/>
      <c r="EF110" s="81"/>
      <c r="EH110" s="123">
        <f t="shared" si="68"/>
        <v>-2.0639999999999933E-2</v>
      </c>
      <c r="EI110" s="470">
        <f t="shared" si="69"/>
        <v>7376.6982829498893</v>
      </c>
      <c r="EJ110" s="470"/>
      <c r="EK110" s="470"/>
      <c r="EL110" s="128">
        <f t="shared" si="70"/>
        <v>5.2393993693221121</v>
      </c>
      <c r="ER110" s="123">
        <f t="shared" si="71"/>
        <v>4.4100000000000097E-2</v>
      </c>
      <c r="ES110" s="470">
        <f t="shared" si="75"/>
        <v>160448.7647138969</v>
      </c>
      <c r="ET110" s="470"/>
      <c r="EU110" s="470"/>
      <c r="EV110" s="128">
        <f t="shared" si="72"/>
        <v>1.1234256226157235</v>
      </c>
      <c r="EX110" s="80"/>
      <c r="EZ110" s="81"/>
      <c r="FB110" s="124">
        <v>8.9</v>
      </c>
      <c r="FC110" s="38">
        <f t="shared" si="87"/>
        <v>50.273220544249718</v>
      </c>
      <c r="FD110" s="125">
        <f t="shared" si="88"/>
        <v>6.9619570063536189</v>
      </c>
      <c r="FE110" s="80"/>
      <c r="FF110" s="81"/>
      <c r="FG110" s="124">
        <v>8.9</v>
      </c>
      <c r="FH110" s="129">
        <f t="shared" si="89"/>
        <v>0</v>
      </c>
      <c r="FI110" s="422">
        <f t="shared" si="90"/>
        <v>1.7976931348623099E+308</v>
      </c>
      <c r="FJ110" s="80"/>
      <c r="FM110" s="51"/>
      <c r="FN110" s="41">
        <v>10.3</v>
      </c>
      <c r="FO110" s="42">
        <v>-510.07142857143026</v>
      </c>
      <c r="FP110" s="50"/>
      <c r="FQ110" s="51"/>
      <c r="FR110" s="41">
        <v>10.3</v>
      </c>
      <c r="FS110" s="42">
        <v>400.92142857142608</v>
      </c>
      <c r="FT110" s="50"/>
      <c r="FU110" s="51"/>
      <c r="FV110" s="41">
        <v>10.3</v>
      </c>
      <c r="FW110" s="42">
        <v>-146.67857142857156</v>
      </c>
      <c r="FX110" s="50"/>
      <c r="FY110" s="51"/>
      <c r="FZ110" s="41">
        <v>10.3</v>
      </c>
      <c r="GA110" s="42">
        <v>180.90357142857101</v>
      </c>
      <c r="GB110" s="88"/>
    </row>
    <row r="111" spans="1:184">
      <c r="A111" s="13"/>
      <c r="B111" s="13"/>
      <c r="C111" s="13"/>
      <c r="D111" s="13"/>
      <c r="E111" s="13"/>
      <c r="F111" s="13"/>
      <c r="G111" s="13"/>
      <c r="H111" s="13"/>
      <c r="BC111" s="109">
        <v>-2.1999999999999999E-2</v>
      </c>
      <c r="BD111" s="110">
        <f t="shared" si="60"/>
        <v>-1.5136E-2</v>
      </c>
      <c r="BE111" s="111"/>
      <c r="BF111" s="123"/>
      <c r="BG111" s="111"/>
      <c r="BI111" s="81"/>
      <c r="BK111" s="124">
        <v>9.6999999999999993</v>
      </c>
      <c r="BL111" s="312">
        <f t="shared" si="104"/>
        <v>6.6003245996000866</v>
      </c>
      <c r="BP111" s="124">
        <v>9.6999999999999993</v>
      </c>
      <c r="BQ111" s="312">
        <f t="shared" si="105"/>
        <v>14.737991382013458</v>
      </c>
      <c r="BR111" s="119"/>
      <c r="BT111" s="80"/>
      <c r="BV111" s="81"/>
      <c r="BX111" s="123">
        <f t="shared" si="65"/>
        <v>-1.9951999999999935E-2</v>
      </c>
      <c r="BY111" s="123">
        <f t="shared" si="73"/>
        <v>1.9951999999999935E-2</v>
      </c>
      <c r="BZ111" s="496">
        <f t="shared" ref="BZ111:BZ140" si="106">(($BY$11*BY111)/$BY$12)/1000000</f>
        <v>81.847873021075685</v>
      </c>
      <c r="CA111" s="496"/>
      <c r="CB111" s="496"/>
      <c r="CE111" s="123">
        <f t="shared" ref="CE111:CE115" si="107">BG104</f>
        <v>4.5080000000000099E-2</v>
      </c>
      <c r="CF111" s="123">
        <f t="shared" si="74"/>
        <v>4.5080000000000099E-2</v>
      </c>
      <c r="CG111" s="514">
        <f t="shared" si="103"/>
        <v>-409.46135464244338</v>
      </c>
      <c r="CH111" s="514"/>
      <c r="CI111" s="514"/>
      <c r="CJ111" s="425"/>
      <c r="CK111" s="80"/>
      <c r="CM111" s="81"/>
      <c r="CO111" s="123">
        <f t="shared" si="91"/>
        <v>-2.8207999999999931E-2</v>
      </c>
      <c r="CP111" s="470">
        <f t="shared" si="92"/>
        <v>5.1792000000000074E-2</v>
      </c>
      <c r="CQ111" s="470"/>
      <c r="CR111" s="129">
        <f t="shared" si="93"/>
        <v>4.5037074431999968E-5</v>
      </c>
      <c r="CS111" s="462">
        <f t="shared" si="51"/>
        <v>1.6812926208000017E-5</v>
      </c>
      <c r="CT111" s="462"/>
      <c r="CU111" s="130">
        <f t="shared" si="94"/>
        <v>6.1850000639999988E-5</v>
      </c>
      <c r="CV111" s="413">
        <f t="shared" si="95"/>
        <v>-8.1731655251969055</v>
      </c>
      <c r="CX111" s="413"/>
      <c r="DA111" s="123">
        <f t="shared" si="96"/>
        <v>3.1360000000000096E-2</v>
      </c>
      <c r="DB111" s="123">
        <f t="shared" si="98"/>
        <v>-2.8360000000000093E-2</v>
      </c>
      <c r="DC111" s="467">
        <f t="shared" si="99"/>
        <v>2.1167999999999887E-4</v>
      </c>
      <c r="DD111" s="467"/>
      <c r="DF111" s="424">
        <f t="shared" si="100"/>
        <v>0</v>
      </c>
      <c r="DG111" s="424">
        <f t="shared" si="86"/>
        <v>8.5053023999999644E-6</v>
      </c>
      <c r="DH111" s="129">
        <f t="shared" si="101"/>
        <v>0</v>
      </c>
      <c r="DI111" s="129">
        <f t="shared" si="97"/>
        <v>8.5053023999999644E-6</v>
      </c>
      <c r="DJ111" s="313">
        <f t="shared" si="102"/>
        <v>-1.1824531815369961</v>
      </c>
      <c r="DL111" s="81"/>
      <c r="DN111" s="123">
        <f t="shared" si="76"/>
        <v>-2.1327999999999934E-2</v>
      </c>
      <c r="DO111" s="470">
        <f t="shared" si="77"/>
        <v>43.746276959540459</v>
      </c>
      <c r="DP111" s="470"/>
      <c r="DQ111" s="470">
        <f t="shared" si="78"/>
        <v>44.528240000674387</v>
      </c>
      <c r="DR111" s="470"/>
      <c r="DS111" s="125">
        <f t="shared" si="79"/>
        <v>88.274516960214839</v>
      </c>
      <c r="DT111" s="125">
        <f t="shared" si="80"/>
        <v>-0.78196304113392756</v>
      </c>
      <c r="DX111" s="123">
        <f t="shared" si="81"/>
        <v>4.3120000000000096E-2</v>
      </c>
      <c r="DY111" s="470">
        <f t="shared" si="82"/>
        <v>-195.82934352464682</v>
      </c>
      <c r="DZ111" s="470"/>
      <c r="EA111" s="101">
        <f t="shared" si="83"/>
        <v>195.82986477343653</v>
      </c>
      <c r="EB111" s="125">
        <f t="shared" si="84"/>
        <v>5.2124878970971622E-4</v>
      </c>
      <c r="EC111" s="125">
        <f t="shared" si="85"/>
        <v>-391.65920829808334</v>
      </c>
      <c r="ED111" s="80"/>
      <c r="EF111" s="81"/>
      <c r="EH111" s="123">
        <f t="shared" si="68"/>
        <v>-1.9951999999999935E-2</v>
      </c>
      <c r="EI111" s="470">
        <f t="shared" si="69"/>
        <v>6907.2805830760126</v>
      </c>
      <c r="EJ111" s="470"/>
      <c r="EK111" s="470"/>
      <c r="EL111" s="128">
        <f t="shared" si="70"/>
        <v>5.4145075643056586</v>
      </c>
      <c r="ER111" s="123">
        <f t="shared" ref="ER111:ER115" si="108">BG104</f>
        <v>4.5080000000000099E-2</v>
      </c>
      <c r="ES111" s="470">
        <f t="shared" si="75"/>
        <v>167658.88485445271</v>
      </c>
      <c r="ET111" s="470"/>
      <c r="EU111" s="470"/>
      <c r="EV111" s="128">
        <f t="shared" si="72"/>
        <v>1.0990038837343745</v>
      </c>
      <c r="EX111" s="80"/>
      <c r="EZ111" s="81"/>
      <c r="FB111" s="124">
        <v>9</v>
      </c>
      <c r="FC111" s="38">
        <f t="shared" si="87"/>
        <v>47.896915510226208</v>
      </c>
      <c r="FD111" s="125">
        <f t="shared" si="88"/>
        <v>7.3073599055720697</v>
      </c>
      <c r="FE111" s="80"/>
      <c r="FF111" s="81"/>
      <c r="FG111" s="124">
        <v>9</v>
      </c>
      <c r="FH111" s="129">
        <f t="shared" si="89"/>
        <v>0</v>
      </c>
      <c r="FI111" s="422">
        <f t="shared" si="90"/>
        <v>1.7976931348623099E+308</v>
      </c>
      <c r="FJ111" s="80"/>
      <c r="FM111" s="51"/>
      <c r="FN111" s="41">
        <v>10.4</v>
      </c>
      <c r="FO111" s="42">
        <v>-473.1428571428587</v>
      </c>
      <c r="FP111" s="50"/>
      <c r="FQ111" s="51"/>
      <c r="FR111" s="41">
        <v>10.4</v>
      </c>
      <c r="FS111" s="42">
        <v>351.7714285714319</v>
      </c>
      <c r="FT111" s="50"/>
      <c r="FU111" s="51"/>
      <c r="FV111" s="41">
        <v>10.4</v>
      </c>
      <c r="FW111" s="42">
        <v>-138.85714285714289</v>
      </c>
      <c r="FX111" s="50"/>
      <c r="FY111" s="51"/>
      <c r="FZ111" s="41">
        <v>10.4</v>
      </c>
      <c r="GA111" s="42">
        <v>166.6285714285732</v>
      </c>
      <c r="GB111" s="88"/>
    </row>
    <row r="112" spans="1:184">
      <c r="A112" s="13"/>
      <c r="B112" s="13"/>
      <c r="C112" s="13"/>
      <c r="D112" s="13"/>
      <c r="E112" s="13"/>
      <c r="F112" s="13"/>
      <c r="G112" s="13"/>
      <c r="H112" s="13"/>
      <c r="BC112" s="109">
        <v>-2.1000000000000001E-2</v>
      </c>
      <c r="BD112" s="110">
        <f t="shared" si="60"/>
        <v>-1.4448000000000003E-2</v>
      </c>
      <c r="BE112" s="111"/>
      <c r="BF112" s="123"/>
      <c r="BG112" s="111"/>
      <c r="BI112" s="81"/>
      <c r="BK112" s="124">
        <v>9.8000000000000007</v>
      </c>
      <c r="BL112" s="312">
        <f t="shared" si="104"/>
        <v>5.9767209508292485</v>
      </c>
      <c r="BP112" s="124">
        <v>9.8000000000000007</v>
      </c>
      <c r="BQ112" s="312">
        <f t="shared" si="105"/>
        <v>13.733486429001289</v>
      </c>
      <c r="BR112" s="119"/>
      <c r="BT112" s="80"/>
      <c r="BV112" s="81"/>
      <c r="BX112" s="123">
        <f t="shared" si="65"/>
        <v>-1.9263999999999934E-2</v>
      </c>
      <c r="BY112" s="123">
        <f t="shared" si="73"/>
        <v>1.9263999999999934E-2</v>
      </c>
      <c r="BZ112" s="496">
        <f t="shared" si="106"/>
        <v>79.025532572073061</v>
      </c>
      <c r="CA112" s="496"/>
      <c r="CB112" s="496"/>
      <c r="CE112" s="123">
        <f t="shared" si="107"/>
        <v>4.6060000000000094E-2</v>
      </c>
      <c r="CF112" s="123">
        <f t="shared" si="74"/>
        <v>4.6060000000000094E-2</v>
      </c>
      <c r="CG112" s="514">
        <f t="shared" si="103"/>
        <v>-418.36268843901814</v>
      </c>
      <c r="CH112" s="514"/>
      <c r="CI112" s="514"/>
      <c r="CJ112" s="425"/>
      <c r="CK112" s="80"/>
      <c r="CM112" s="81"/>
      <c r="CO112" s="123">
        <f t="shared" si="91"/>
        <v>-2.751999999999993E-2</v>
      </c>
      <c r="CP112" s="470">
        <f t="shared" si="92"/>
        <v>5.2480000000000068E-2</v>
      </c>
      <c r="CQ112" s="470"/>
      <c r="CR112" s="129">
        <f t="shared" si="93"/>
        <v>4.5037074431999968E-5</v>
      </c>
      <c r="CS112" s="462">
        <f t="shared" si="51"/>
        <v>1.6927948800000009E-5</v>
      </c>
      <c r="CT112" s="462"/>
      <c r="CU112" s="130">
        <f t="shared" si="94"/>
        <v>6.1965023231999976E-5</v>
      </c>
      <c r="CV112" s="413">
        <f t="shared" si="95"/>
        <v>-8.1883651803921413</v>
      </c>
      <c r="CX112" s="413"/>
      <c r="DA112" s="123">
        <f t="shared" si="96"/>
        <v>3.2340000000000098E-2</v>
      </c>
      <c r="DB112" s="123">
        <f t="shared" si="98"/>
        <v>-2.9340000000000095E-2</v>
      </c>
      <c r="DC112" s="467">
        <f t="shared" si="99"/>
        <v>1.9991999999999886E-4</v>
      </c>
      <c r="DD112" s="467"/>
      <c r="DF112" s="424">
        <f t="shared" si="100"/>
        <v>0</v>
      </c>
      <c r="DG112" s="424">
        <f t="shared" si="86"/>
        <v>8.130746399999965E-6</v>
      </c>
      <c r="DH112" s="129">
        <f t="shared" si="101"/>
        <v>0</v>
      </c>
      <c r="DI112" s="129">
        <f t="shared" si="97"/>
        <v>8.130746399999965E-6</v>
      </c>
      <c r="DJ112" s="313">
        <f t="shared" si="102"/>
        <v>-1.1303803788270335</v>
      </c>
      <c r="DL112" s="81"/>
      <c r="DN112" s="123">
        <f t="shared" si="76"/>
        <v>-2.0639999999999933E-2</v>
      </c>
      <c r="DO112" s="470">
        <f t="shared" si="77"/>
        <v>42.335106735039147</v>
      </c>
      <c r="DP112" s="470"/>
      <c r="DQ112" s="470">
        <f t="shared" si="78"/>
        <v>43.144860724010272</v>
      </c>
      <c r="DR112" s="470"/>
      <c r="DS112" s="125">
        <f t="shared" si="79"/>
        <v>85.479967459049419</v>
      </c>
      <c r="DT112" s="125">
        <f t="shared" si="80"/>
        <v>-0.80975398897112427</v>
      </c>
      <c r="DX112" s="123">
        <f t="shared" si="81"/>
        <v>4.4100000000000097E-2</v>
      </c>
      <c r="DY112" s="470">
        <f t="shared" si="82"/>
        <v>-200.28001042293423</v>
      </c>
      <c r="DZ112" s="470"/>
      <c r="EA112" s="101">
        <f t="shared" si="83"/>
        <v>200.2803719280268</v>
      </c>
      <c r="EB112" s="125">
        <f t="shared" si="84"/>
        <v>3.6150509257026897E-4</v>
      </c>
      <c r="EC112" s="125">
        <f t="shared" si="85"/>
        <v>-400.56038235096105</v>
      </c>
      <c r="ED112" s="80"/>
      <c r="EF112" s="81"/>
      <c r="EH112" s="123">
        <f t="shared" si="68"/>
        <v>-1.9263999999999934E-2</v>
      </c>
      <c r="EI112" s="470">
        <f t="shared" si="69"/>
        <v>6453.7760460807085</v>
      </c>
      <c r="EJ112" s="470"/>
      <c r="EK112" s="470"/>
      <c r="EL112" s="128">
        <f t="shared" si="70"/>
        <v>5.6015158396754607</v>
      </c>
      <c r="ER112" s="123">
        <f t="shared" si="108"/>
        <v>4.6060000000000094E-2</v>
      </c>
      <c r="ES112" s="470">
        <f t="shared" si="75"/>
        <v>175027.50212102372</v>
      </c>
      <c r="ET112" s="470"/>
      <c r="EU112" s="470"/>
      <c r="EV112" s="128">
        <f t="shared" si="72"/>
        <v>1.0756212321062171</v>
      </c>
      <c r="EX112" s="80"/>
      <c r="EZ112" s="81"/>
      <c r="FB112" s="124">
        <v>9.1</v>
      </c>
      <c r="FC112" s="38">
        <f t="shared" si="87"/>
        <v>45.576232700666239</v>
      </c>
      <c r="FD112" s="125">
        <f t="shared" si="88"/>
        <v>7.6794412188193792</v>
      </c>
      <c r="FE112" s="80"/>
      <c r="FF112" s="81"/>
      <c r="FG112" s="124">
        <v>9.1</v>
      </c>
      <c r="FH112" s="129">
        <f t="shared" si="89"/>
        <v>0</v>
      </c>
      <c r="FI112" s="422">
        <f t="shared" si="90"/>
        <v>1.7976931348623099E+308</v>
      </c>
      <c r="FJ112" s="80"/>
      <c r="FM112" s="51"/>
      <c r="FN112" s="41">
        <v>10.5</v>
      </c>
      <c r="FO112" s="42">
        <v>-437.50000000000091</v>
      </c>
      <c r="FP112" s="50"/>
      <c r="FQ112" s="51"/>
      <c r="FR112" s="41">
        <v>10.5</v>
      </c>
      <c r="FS112" s="42">
        <v>306.25</v>
      </c>
      <c r="FT112" s="50"/>
      <c r="FU112" s="51"/>
      <c r="FV112" s="41">
        <v>10.5</v>
      </c>
      <c r="FW112" s="42">
        <v>-131.25</v>
      </c>
      <c r="FX112" s="50"/>
      <c r="FY112" s="51"/>
      <c r="FZ112" s="41">
        <v>10.5</v>
      </c>
      <c r="GA112" s="42">
        <v>153.125</v>
      </c>
      <c r="GB112" s="88"/>
    </row>
    <row r="113" spans="1:184">
      <c r="A113" s="13"/>
      <c r="B113" s="13"/>
      <c r="C113" s="13"/>
      <c r="D113" s="13"/>
      <c r="E113" s="13"/>
      <c r="F113" s="13"/>
      <c r="G113" s="13"/>
      <c r="H113" s="13"/>
      <c r="BC113" s="109">
        <v>-0.02</v>
      </c>
      <c r="BD113" s="110">
        <f t="shared" si="60"/>
        <v>-1.3760000000000001E-2</v>
      </c>
      <c r="BE113" s="111"/>
      <c r="BF113" s="123"/>
      <c r="BG113" s="111"/>
      <c r="BI113" s="81"/>
      <c r="BK113" s="124">
        <v>9.9</v>
      </c>
      <c r="BL113" s="312">
        <f t="shared" si="104"/>
        <v>5.3903871039056872</v>
      </c>
      <c r="BP113" s="124">
        <v>9.9</v>
      </c>
      <c r="BQ113" s="312">
        <f t="shared" si="105"/>
        <v>12.775694014863349</v>
      </c>
      <c r="BR113" s="119"/>
      <c r="BT113" s="80"/>
      <c r="BV113" s="81"/>
      <c r="BX113" s="123">
        <f t="shared" si="65"/>
        <v>-1.8575999999999933E-2</v>
      </c>
      <c r="BY113" s="123">
        <f t="shared" si="73"/>
        <v>1.8575999999999933E-2</v>
      </c>
      <c r="BZ113" s="496">
        <f t="shared" si="106"/>
        <v>76.203192123070437</v>
      </c>
      <c r="CA113" s="496"/>
      <c r="CB113" s="496"/>
      <c r="CE113" s="123">
        <f t="shared" si="107"/>
        <v>4.7040000000000096E-2</v>
      </c>
      <c r="CF113" s="123">
        <f t="shared" si="74"/>
        <v>4.7040000000000096E-2</v>
      </c>
      <c r="CG113" s="514">
        <f t="shared" si="103"/>
        <v>-427.26402223559302</v>
      </c>
      <c r="CH113" s="514"/>
      <c r="CI113" s="514"/>
      <c r="CJ113" s="425"/>
      <c r="CK113" s="80"/>
      <c r="CM113" s="81"/>
      <c r="CO113" s="123">
        <f t="shared" si="91"/>
        <v>-2.6831999999999936E-2</v>
      </c>
      <c r="CP113" s="470">
        <f t="shared" si="92"/>
        <v>5.3168000000000062E-2</v>
      </c>
      <c r="CQ113" s="470"/>
      <c r="CR113" s="129">
        <f t="shared" si="93"/>
        <v>4.5037074431999968E-5</v>
      </c>
      <c r="CS113" s="462">
        <f t="shared" ref="CS113:CS176" si="109">IF( CP113 &gt; 0, (($CP$18 - $CP$21 - ABS(CO113) ) * ( (($CP$18 - $CP$21 - ABS(CO113) )/2) +ABS(CO113) ) * $CP$24), 0)</f>
        <v>1.7040131328000008E-5</v>
      </c>
      <c r="CT113" s="462"/>
      <c r="CU113" s="130">
        <f t="shared" si="94"/>
        <v>6.2077205759999976E-5</v>
      </c>
      <c r="CV113" s="413">
        <f t="shared" si="95"/>
        <v>-8.2031895354591011</v>
      </c>
      <c r="CX113" s="413"/>
      <c r="DA113" s="123">
        <f t="shared" si="96"/>
        <v>3.33200000000001E-2</v>
      </c>
      <c r="DB113" s="123">
        <f t="shared" si="98"/>
        <v>-3.0320000000000097E-2</v>
      </c>
      <c r="DC113" s="467">
        <f t="shared" si="99"/>
        <v>1.8815999999999882E-4</v>
      </c>
      <c r="DD113" s="467"/>
      <c r="DF113" s="424">
        <f t="shared" si="100"/>
        <v>0</v>
      </c>
      <c r="DG113" s="424">
        <f t="shared" si="86"/>
        <v>7.7446655999999605E-6</v>
      </c>
      <c r="DH113" s="129">
        <f t="shared" si="101"/>
        <v>0</v>
      </c>
      <c r="DI113" s="129">
        <f t="shared" si="97"/>
        <v>7.7446655999999605E-6</v>
      </c>
      <c r="DJ113" s="313">
        <f t="shared" si="102"/>
        <v>-1.0767053360336865</v>
      </c>
      <c r="DL113" s="81"/>
      <c r="DN113" s="123">
        <f t="shared" si="76"/>
        <v>-1.9951999999999935E-2</v>
      </c>
      <c r="DO113" s="470">
        <f t="shared" si="77"/>
        <v>40.923936510537843</v>
      </c>
      <c r="DP113" s="470"/>
      <c r="DQ113" s="470">
        <f t="shared" si="78"/>
        <v>41.763269362592929</v>
      </c>
      <c r="DR113" s="470"/>
      <c r="DS113" s="125">
        <f t="shared" si="79"/>
        <v>82.687205873130779</v>
      </c>
      <c r="DT113" s="125">
        <f t="shared" si="80"/>
        <v>-0.83933285205508668</v>
      </c>
      <c r="DX113" s="123">
        <f t="shared" ref="DX113:DX117" si="110">BG104</f>
        <v>4.5080000000000099E-2</v>
      </c>
      <c r="DY113" s="470">
        <f t="shared" ref="DY113:DY117" si="111">($DY$12+CG111)/2</f>
        <v>-204.73067732122169</v>
      </c>
      <c r="DZ113" s="470"/>
      <c r="EA113" s="101">
        <f t="shared" ref="EA113:EA117" si="112">SQRT( ( ($DY$12-CG111)/2)^2 +DJ125^2)</f>
        <v>204.73090844491989</v>
      </c>
      <c r="EB113" s="125">
        <f t="shared" ref="EB113:EB117" si="113">DY113+EA113</f>
        <v>2.3112369819955347E-4</v>
      </c>
      <c r="EC113" s="125">
        <f t="shared" si="85"/>
        <v>-409.46158576614158</v>
      </c>
      <c r="ED113" s="80"/>
      <c r="EF113" s="81"/>
      <c r="EH113" s="123">
        <f t="shared" si="68"/>
        <v>-1.8575999999999933E-2</v>
      </c>
      <c r="EI113" s="470">
        <f t="shared" si="69"/>
        <v>6016.1845997078417</v>
      </c>
      <c r="EJ113" s="470"/>
      <c r="EK113" s="470"/>
      <c r="EL113" s="128">
        <f t="shared" si="70"/>
        <v>5.8016554995927958</v>
      </c>
      <c r="ER113" s="123">
        <f t="shared" si="108"/>
        <v>4.7040000000000096E-2</v>
      </c>
      <c r="ES113" s="470">
        <f t="shared" si="75"/>
        <v>182554.61866233399</v>
      </c>
      <c r="ET113" s="470"/>
      <c r="EU113" s="470"/>
      <c r="EV113" s="128">
        <f t="shared" si="72"/>
        <v>1.053212733621951</v>
      </c>
      <c r="EX113" s="80"/>
      <c r="EZ113" s="81"/>
      <c r="FB113" s="124">
        <v>9.1999999999999993</v>
      </c>
      <c r="FC113" s="38">
        <f t="shared" si="87"/>
        <v>43.31117211556974</v>
      </c>
      <c r="FD113" s="125">
        <f t="shared" si="88"/>
        <v>8.0810558316471894</v>
      </c>
      <c r="FE113" s="80"/>
      <c r="FF113" s="81"/>
      <c r="FG113" s="124">
        <v>9.1999999999999993</v>
      </c>
      <c r="FH113" s="129">
        <f t="shared" si="89"/>
        <v>0</v>
      </c>
      <c r="FI113" s="422">
        <f t="shared" si="90"/>
        <v>1.7976931348623099E+308</v>
      </c>
      <c r="FJ113" s="80"/>
      <c r="FM113" s="51"/>
      <c r="FN113" s="41">
        <v>10.6</v>
      </c>
      <c r="FO113" s="42">
        <v>-403.14285714285779</v>
      </c>
      <c r="FP113" s="50"/>
      <c r="FQ113" s="51"/>
      <c r="FR113" s="41">
        <v>10.6</v>
      </c>
      <c r="FS113" s="42">
        <v>264.2285714285681</v>
      </c>
      <c r="FT113" s="50"/>
      <c r="FU113" s="51"/>
      <c r="FV113" s="41">
        <v>10.6</v>
      </c>
      <c r="FW113" s="42">
        <v>-123.85714285714266</v>
      </c>
      <c r="FX113" s="50"/>
      <c r="FY113" s="51"/>
      <c r="FZ113" s="41">
        <v>10.6</v>
      </c>
      <c r="GA113" s="42">
        <v>140.37142857142862</v>
      </c>
      <c r="GB113" s="88"/>
    </row>
    <row r="114" spans="1:184">
      <c r="A114" s="13"/>
      <c r="B114" s="13"/>
      <c r="C114" s="13"/>
      <c r="D114" s="13"/>
      <c r="E114" s="13"/>
      <c r="F114" s="13"/>
      <c r="G114" s="13"/>
      <c r="H114" s="13"/>
      <c r="BC114" s="109">
        <v>-1.9E-2</v>
      </c>
      <c r="BD114" s="110">
        <f t="shared" si="60"/>
        <v>-1.3072E-2</v>
      </c>
      <c r="BE114" s="111"/>
      <c r="BF114" s="123"/>
      <c r="BG114" s="111"/>
      <c r="BI114" s="81"/>
      <c r="BK114" s="124">
        <v>10</v>
      </c>
      <c r="BL114" s="312">
        <f t="shared" si="104"/>
        <v>4.8402340061784601</v>
      </c>
      <c r="BP114" s="124">
        <v>10</v>
      </c>
      <c r="BQ114" s="312">
        <f t="shared" si="105"/>
        <v>11.863501936293034</v>
      </c>
      <c r="BR114" s="119"/>
      <c r="BT114" s="80"/>
      <c r="BV114" s="81"/>
      <c r="BX114" s="123">
        <f t="shared" si="65"/>
        <v>-1.7887999999999935E-2</v>
      </c>
      <c r="BY114" s="123">
        <f t="shared" si="73"/>
        <v>1.7887999999999935E-2</v>
      </c>
      <c r="BZ114" s="496">
        <f t="shared" si="106"/>
        <v>73.380851674067827</v>
      </c>
      <c r="CA114" s="496"/>
      <c r="CB114" s="496"/>
      <c r="CE114" s="123">
        <f t="shared" si="107"/>
        <v>4.8020000000000097E-2</v>
      </c>
      <c r="CF114" s="123">
        <f t="shared" si="74"/>
        <v>4.8020000000000097E-2</v>
      </c>
      <c r="CG114" s="514">
        <f t="shared" si="103"/>
        <v>-436.16535603216784</v>
      </c>
      <c r="CH114" s="514"/>
      <c r="CI114" s="514"/>
      <c r="CJ114" s="425"/>
      <c r="CK114" s="80"/>
      <c r="CM114" s="81"/>
      <c r="CO114" s="123">
        <f t="shared" si="91"/>
        <v>-2.6143999999999935E-2</v>
      </c>
      <c r="CP114" s="470">
        <f t="shared" si="92"/>
        <v>5.385600000000007E-2</v>
      </c>
      <c r="CQ114" s="470"/>
      <c r="CR114" s="129">
        <f t="shared" si="93"/>
        <v>4.5037074431999968E-5</v>
      </c>
      <c r="CS114" s="462">
        <f t="shared" si="109"/>
        <v>1.7149473792000012E-5</v>
      </c>
      <c r="CT114" s="462"/>
      <c r="CU114" s="130">
        <f t="shared" si="94"/>
        <v>6.2186548223999987E-5</v>
      </c>
      <c r="CV114" s="413">
        <f t="shared" si="95"/>
        <v>-8.2176385903977849</v>
      </c>
      <c r="CX114" s="413"/>
      <c r="DA114" s="123">
        <f t="shared" si="96"/>
        <v>3.4300000000000101E-2</v>
      </c>
      <c r="DB114" s="123">
        <f t="shared" si="98"/>
        <v>-3.1300000000000099E-2</v>
      </c>
      <c r="DC114" s="467">
        <f t="shared" si="99"/>
        <v>1.7639999999999881E-4</v>
      </c>
      <c r="DD114" s="467"/>
      <c r="DF114" s="424">
        <f t="shared" si="100"/>
        <v>0</v>
      </c>
      <c r="DG114" s="424">
        <f t="shared" si="86"/>
        <v>7.3470599999999594E-6</v>
      </c>
      <c r="DH114" s="129">
        <f t="shared" si="101"/>
        <v>0</v>
      </c>
      <c r="DI114" s="129">
        <f t="shared" si="97"/>
        <v>7.3470599999999594E-6</v>
      </c>
      <c r="DJ114" s="313">
        <f t="shared" si="102"/>
        <v>-1.0214280531569566</v>
      </c>
      <c r="DL114" s="81"/>
      <c r="DN114" s="123">
        <f t="shared" si="76"/>
        <v>-1.9263999999999934E-2</v>
      </c>
      <c r="DO114" s="470">
        <f t="shared" si="77"/>
        <v>39.512766286036531</v>
      </c>
      <c r="DP114" s="470"/>
      <c r="DQ114" s="470">
        <f t="shared" si="78"/>
        <v>40.383649110771572</v>
      </c>
      <c r="DR114" s="470"/>
      <c r="DS114" s="125">
        <f t="shared" si="79"/>
        <v>79.896415396808095</v>
      </c>
      <c r="DT114" s="125">
        <f t="shared" si="80"/>
        <v>-0.87088282473504108</v>
      </c>
      <c r="DX114" s="123">
        <f t="shared" si="110"/>
        <v>4.6060000000000094E-2</v>
      </c>
      <c r="DY114" s="470">
        <f t="shared" si="111"/>
        <v>-209.18134421950907</v>
      </c>
      <c r="DZ114" s="470"/>
      <c r="EA114" s="101">
        <f t="shared" si="112"/>
        <v>209.18147412517433</v>
      </c>
      <c r="EB114" s="125">
        <f t="shared" si="113"/>
        <v>1.2990566526127623E-4</v>
      </c>
      <c r="EC114" s="125">
        <f t="shared" si="85"/>
        <v>-418.36281834468343</v>
      </c>
      <c r="ED114" s="80"/>
      <c r="EF114" s="81"/>
      <c r="EH114" s="123">
        <f t="shared" si="68"/>
        <v>-1.7887999999999935E-2</v>
      </c>
      <c r="EI114" s="470">
        <f t="shared" si="69"/>
        <v>5594.506174236566</v>
      </c>
      <c r="EJ114" s="470"/>
      <c r="EK114" s="470"/>
      <c r="EL114" s="128">
        <f t="shared" si="70"/>
        <v>6.0163297982193233</v>
      </c>
      <c r="ER114" s="123">
        <f t="shared" si="108"/>
        <v>4.8020000000000097E-2</v>
      </c>
      <c r="ES114" s="470">
        <f t="shared" si="75"/>
        <v>190240.2366733168</v>
      </c>
      <c r="ET114" s="470"/>
      <c r="EU114" s="470"/>
      <c r="EV114" s="128">
        <f t="shared" si="72"/>
        <v>1.0317187540410928</v>
      </c>
      <c r="EX114" s="80"/>
      <c r="EZ114" s="81"/>
      <c r="FB114" s="124">
        <v>9.3000000000000007</v>
      </c>
      <c r="FC114" s="38">
        <f t="shared" si="87"/>
        <v>41.10173375493666</v>
      </c>
      <c r="FD114" s="125">
        <f t="shared" si="88"/>
        <v>8.5154558707140211</v>
      </c>
      <c r="FE114" s="80"/>
      <c r="FF114" s="81"/>
      <c r="FG114" s="124">
        <v>9.3000000000000007</v>
      </c>
      <c r="FH114" s="129">
        <f t="shared" si="89"/>
        <v>0</v>
      </c>
      <c r="FI114" s="422">
        <f t="shared" si="90"/>
        <v>1.7976931348623099E+308</v>
      </c>
      <c r="FJ114" s="80"/>
      <c r="FM114" s="51"/>
      <c r="FN114" s="41">
        <v>10.7</v>
      </c>
      <c r="FO114" s="42">
        <v>-370.07142857142844</v>
      </c>
      <c r="FP114" s="50"/>
      <c r="FQ114" s="51"/>
      <c r="FR114" s="41">
        <v>10.7</v>
      </c>
      <c r="FS114" s="42">
        <v>225.57857142858848</v>
      </c>
      <c r="FT114" s="50"/>
      <c r="FU114" s="51"/>
      <c r="FV114" s="41">
        <v>10.7</v>
      </c>
      <c r="FW114" s="42">
        <v>-116.6785714285711</v>
      </c>
      <c r="FX114" s="50"/>
      <c r="FY114" s="51"/>
      <c r="FZ114" s="41">
        <v>10.7</v>
      </c>
      <c r="GA114" s="42">
        <v>128.34642857142535</v>
      </c>
      <c r="GB114" s="88"/>
    </row>
    <row r="115" spans="1:184">
      <c r="A115" s="13"/>
      <c r="B115" s="13"/>
      <c r="C115" s="13"/>
      <c r="D115" s="13"/>
      <c r="E115" s="13"/>
      <c r="F115" s="13"/>
      <c r="G115" s="13"/>
      <c r="H115" s="13"/>
      <c r="BC115" s="109">
        <v>-1.7999999999999999E-2</v>
      </c>
      <c r="BD115" s="110">
        <f t="shared" si="60"/>
        <v>-1.2384000000000001E-2</v>
      </c>
      <c r="BE115" s="111"/>
      <c r="BF115" s="123"/>
      <c r="BG115" s="111"/>
      <c r="BI115" s="81"/>
      <c r="BK115" s="124">
        <v>10.1</v>
      </c>
      <c r="BL115" s="312">
        <f t="shared" si="104"/>
        <v>4.3251726049958243</v>
      </c>
      <c r="BP115" s="124">
        <v>10.1</v>
      </c>
      <c r="BQ115" s="312">
        <f t="shared" si="105"/>
        <v>10.995797989983735</v>
      </c>
      <c r="BR115" s="119"/>
      <c r="BT115" s="80"/>
      <c r="BV115" s="81"/>
      <c r="BX115" s="123">
        <f t="shared" si="65"/>
        <v>-1.7200000000000003E-2</v>
      </c>
      <c r="BY115" s="123">
        <f t="shared" si="73"/>
        <v>1.7200000000000003E-2</v>
      </c>
      <c r="BZ115" s="496">
        <f t="shared" si="106"/>
        <v>70.558511225065487</v>
      </c>
      <c r="CA115" s="496"/>
      <c r="CB115" s="496"/>
      <c r="CE115" s="123">
        <f t="shared" si="107"/>
        <v>4.9000000000000002E-2</v>
      </c>
      <c r="CF115" s="123">
        <f t="shared" si="74"/>
        <v>4.9000000000000002E-2</v>
      </c>
      <c r="CG115" s="514">
        <f t="shared" si="103"/>
        <v>-445.0666898287418</v>
      </c>
      <c r="CH115" s="514"/>
      <c r="CI115" s="514"/>
      <c r="CJ115" s="425"/>
      <c r="CK115" s="80"/>
      <c r="CM115" s="81"/>
      <c r="CO115" s="123">
        <f t="shared" si="91"/>
        <v>-2.5455999999999934E-2</v>
      </c>
      <c r="CP115" s="470">
        <f t="shared" si="92"/>
        <v>5.4544000000000065E-2</v>
      </c>
      <c r="CQ115" s="470"/>
      <c r="CR115" s="129">
        <f t="shared" si="93"/>
        <v>4.5037074431999968E-5</v>
      </c>
      <c r="CS115" s="462">
        <f t="shared" si="109"/>
        <v>1.7255976192000011E-5</v>
      </c>
      <c r="CT115" s="462"/>
      <c r="CU115" s="130">
        <f t="shared" si="94"/>
        <v>6.2293050623999982E-5</v>
      </c>
      <c r="CV115" s="413">
        <f t="shared" si="95"/>
        <v>-8.2317123452081891</v>
      </c>
      <c r="CX115" s="413"/>
      <c r="DA115" s="123">
        <f t="shared" si="96"/>
        <v>3.5280000000000096E-2</v>
      </c>
      <c r="DB115" s="123">
        <f t="shared" si="98"/>
        <v>-3.2280000000000093E-2</v>
      </c>
      <c r="DC115" s="467">
        <f t="shared" si="99"/>
        <v>1.6463999999999888E-4</v>
      </c>
      <c r="DD115" s="467"/>
      <c r="DF115" s="424">
        <f t="shared" si="100"/>
        <v>0</v>
      </c>
      <c r="DG115" s="424">
        <f t="shared" si="86"/>
        <v>6.9379295999999618E-6</v>
      </c>
      <c r="DH115" s="129">
        <f t="shared" si="101"/>
        <v>0</v>
      </c>
      <c r="DI115" s="129">
        <f t="shared" si="97"/>
        <v>6.9379295999999618E-6</v>
      </c>
      <c r="DJ115" s="313">
        <f t="shared" si="102"/>
        <v>-0.96454853019684395</v>
      </c>
      <c r="DL115" s="81"/>
      <c r="DN115" s="123">
        <f t="shared" si="76"/>
        <v>-1.8575999999999933E-2</v>
      </c>
      <c r="DO115" s="470">
        <f t="shared" si="77"/>
        <v>38.101596061535218</v>
      </c>
      <c r="DP115" s="470"/>
      <c r="DQ115" s="470">
        <f t="shared" si="78"/>
        <v>39.006208810356696</v>
      </c>
      <c r="DR115" s="470"/>
      <c r="DS115" s="125">
        <f t="shared" si="79"/>
        <v>77.107804871891915</v>
      </c>
      <c r="DT115" s="125">
        <f t="shared" si="80"/>
        <v>-0.90461274882147791</v>
      </c>
      <c r="DX115" s="123">
        <f t="shared" si="110"/>
        <v>4.7040000000000096E-2</v>
      </c>
      <c r="DY115" s="470">
        <f t="shared" si="111"/>
        <v>-213.63201111779651</v>
      </c>
      <c r="DZ115" s="470"/>
      <c r="EA115" s="101">
        <f t="shared" si="112"/>
        <v>213.6320688224653</v>
      </c>
      <c r="EB115" s="125">
        <f t="shared" si="113"/>
        <v>5.7704668790847791E-5</v>
      </c>
      <c r="EC115" s="125">
        <f t="shared" si="85"/>
        <v>-427.26407994026181</v>
      </c>
      <c r="ED115" s="80"/>
      <c r="EF115" s="81"/>
      <c r="EH115" s="123">
        <f t="shared" si="68"/>
        <v>-1.7200000000000003E-2</v>
      </c>
      <c r="EI115" s="470">
        <f t="shared" si="69"/>
        <v>5188.7407024813801</v>
      </c>
      <c r="EJ115" s="470"/>
      <c r="EK115" s="470"/>
      <c r="EL115" s="128">
        <f t="shared" si="70"/>
        <v>6.2471441855511616</v>
      </c>
      <c r="ER115" s="123">
        <f t="shared" si="108"/>
        <v>4.9000000000000002E-2</v>
      </c>
      <c r="ES115" s="470">
        <f t="shared" si="75"/>
        <v>198084.35839511346</v>
      </c>
      <c r="ET115" s="470"/>
      <c r="EU115" s="470"/>
      <c r="EV115" s="128">
        <f t="shared" si="72"/>
        <v>1.0110844291069199</v>
      </c>
      <c r="EX115" s="80"/>
      <c r="EZ115" s="81"/>
      <c r="FB115" s="124">
        <v>9.4</v>
      </c>
      <c r="FC115" s="38">
        <f t="shared" si="87"/>
        <v>38.947917618767207</v>
      </c>
      <c r="FD115" s="125">
        <f t="shared" si="88"/>
        <v>8.9863597696260697</v>
      </c>
      <c r="FE115" s="80"/>
      <c r="FF115" s="81"/>
      <c r="FG115" s="124">
        <v>9.4</v>
      </c>
      <c r="FH115" s="129">
        <f t="shared" si="89"/>
        <v>0</v>
      </c>
      <c r="FI115" s="422">
        <f t="shared" si="90"/>
        <v>1.7976931348623099E+308</v>
      </c>
      <c r="FJ115" s="80"/>
      <c r="FM115" s="51"/>
      <c r="FN115" s="41">
        <v>10.8</v>
      </c>
      <c r="FO115" s="42">
        <v>-338.28571428571558</v>
      </c>
      <c r="FP115" s="50"/>
      <c r="FQ115" s="51"/>
      <c r="FR115" s="41">
        <v>10.8</v>
      </c>
      <c r="FS115" s="42">
        <v>190.17142857142608</v>
      </c>
      <c r="FT115" s="50"/>
      <c r="FU115" s="51"/>
      <c r="FV115" s="41">
        <v>10.8</v>
      </c>
      <c r="FW115" s="42">
        <v>-109.71428571428578</v>
      </c>
      <c r="FX115" s="50"/>
      <c r="FY115" s="51"/>
      <c r="FZ115" s="41">
        <v>10.8</v>
      </c>
      <c r="GA115" s="42">
        <v>117.02857142857465</v>
      </c>
      <c r="GB115" s="88"/>
    </row>
    <row r="116" spans="1:184">
      <c r="A116" s="13"/>
      <c r="B116" s="13"/>
      <c r="C116" s="13"/>
      <c r="D116" s="13"/>
      <c r="E116" s="13"/>
      <c r="F116" s="13"/>
      <c r="G116" s="13"/>
      <c r="H116" s="13"/>
      <c r="BC116" s="109">
        <v>-1.7000000000000001E-2</v>
      </c>
      <c r="BD116" s="110">
        <f t="shared" si="60"/>
        <v>-1.1696000000000002E-2</v>
      </c>
      <c r="BE116" s="111"/>
      <c r="BF116" s="123"/>
      <c r="BG116" s="111"/>
      <c r="BI116" s="81"/>
      <c r="BK116" s="124">
        <v>10.199999999999999</v>
      </c>
      <c r="BL116" s="312">
        <f t="shared" si="104"/>
        <v>3.8441138477070216</v>
      </c>
      <c r="BP116" s="124">
        <v>10.199999999999999</v>
      </c>
      <c r="BQ116" s="312">
        <f t="shared" si="105"/>
        <v>10.171469972629131</v>
      </c>
      <c r="BR116" s="119"/>
      <c r="BT116" s="80"/>
      <c r="BV116" s="81"/>
      <c r="BX116" s="123">
        <f t="shared" si="65"/>
        <v>-1.6512000000000002E-2</v>
      </c>
      <c r="BY116" s="123">
        <f t="shared" si="73"/>
        <v>1.6512000000000002E-2</v>
      </c>
      <c r="BZ116" s="496">
        <f t="shared" si="106"/>
        <v>67.736170776062863</v>
      </c>
      <c r="CA116" s="496"/>
      <c r="CB116" s="496"/>
      <c r="CK116" s="80"/>
      <c r="CM116" s="81"/>
      <c r="CO116" s="123">
        <f t="shared" si="91"/>
        <v>-2.4767999999999932E-2</v>
      </c>
      <c r="CP116" s="470">
        <f t="shared" si="92"/>
        <v>5.5232000000000073E-2</v>
      </c>
      <c r="CQ116" s="470"/>
      <c r="CR116" s="129">
        <f t="shared" si="93"/>
        <v>4.5037074431999968E-5</v>
      </c>
      <c r="CS116" s="462">
        <f t="shared" si="109"/>
        <v>1.7359638528000013E-5</v>
      </c>
      <c r="CT116" s="462"/>
      <c r="CU116" s="130">
        <f t="shared" si="94"/>
        <v>6.2396712959999974E-5</v>
      </c>
      <c r="CV116" s="413">
        <f t="shared" si="95"/>
        <v>-8.2454107998903137</v>
      </c>
      <c r="CX116" s="413"/>
      <c r="DA116" s="123">
        <f t="shared" si="96"/>
        <v>3.6260000000000098E-2</v>
      </c>
      <c r="DB116" s="123">
        <f t="shared" si="98"/>
        <v>-3.3260000000000095E-2</v>
      </c>
      <c r="DC116" s="467">
        <f t="shared" si="99"/>
        <v>1.5287999999999885E-4</v>
      </c>
      <c r="DD116" s="467"/>
      <c r="DF116" s="424">
        <f t="shared" si="100"/>
        <v>0</v>
      </c>
      <c r="DG116" s="424">
        <f t="shared" si="86"/>
        <v>6.5172743999999582E-6</v>
      </c>
      <c r="DH116" s="129">
        <f t="shared" si="101"/>
        <v>0</v>
      </c>
      <c r="DI116" s="129">
        <f t="shared" si="97"/>
        <v>6.5172743999999582E-6</v>
      </c>
      <c r="DJ116" s="313">
        <f t="shared" si="102"/>
        <v>-0.90606676715334666</v>
      </c>
      <c r="DL116" s="81"/>
      <c r="DN116" s="123">
        <f t="shared" si="76"/>
        <v>-1.7887999999999935E-2</v>
      </c>
      <c r="DO116" s="470">
        <f t="shared" si="77"/>
        <v>36.690425837033914</v>
      </c>
      <c r="DP116" s="470"/>
      <c r="DQ116" s="470">
        <f t="shared" si="78"/>
        <v>37.631187536110168</v>
      </c>
      <c r="DR116" s="470"/>
      <c r="DS116" s="125">
        <f t="shared" si="79"/>
        <v>74.321613373144089</v>
      </c>
      <c r="DT116" s="125">
        <f t="shared" si="80"/>
        <v>-0.94076169907625484</v>
      </c>
      <c r="DX116" s="123">
        <f t="shared" si="110"/>
        <v>4.8020000000000097E-2</v>
      </c>
      <c r="DY116" s="470">
        <f t="shared" si="111"/>
        <v>-218.08267801608392</v>
      </c>
      <c r="DZ116" s="470"/>
      <c r="EA116" s="101">
        <f t="shared" si="112"/>
        <v>218.08269243771565</v>
      </c>
      <c r="EB116" s="125">
        <f t="shared" si="113"/>
        <v>1.4421631732375317E-5</v>
      </c>
      <c r="EC116" s="125">
        <f t="shared" si="85"/>
        <v>-436.1653704537996</v>
      </c>
      <c r="ED116" s="80"/>
      <c r="EF116" s="81"/>
      <c r="EH116" s="123">
        <f t="shared" si="68"/>
        <v>-1.6512000000000002E-2</v>
      </c>
      <c r="EI116" s="470">
        <f t="shared" si="69"/>
        <v>4798.8881197919645</v>
      </c>
      <c r="EJ116" s="470"/>
      <c r="EK116" s="470"/>
      <c r="EL116" s="128">
        <f t="shared" si="70"/>
        <v>6.4959429376232452</v>
      </c>
      <c r="ER116" s="111"/>
      <c r="EX116" s="80"/>
      <c r="EZ116" s="81"/>
      <c r="FB116" s="124">
        <v>9.5</v>
      </c>
      <c r="FC116" s="38">
        <f t="shared" si="87"/>
        <v>36.849723707061187</v>
      </c>
      <c r="FD116" s="125">
        <f t="shared" si="88"/>
        <v>9.4980359359636832</v>
      </c>
      <c r="FE116" s="80"/>
      <c r="FF116" s="81"/>
      <c r="FG116" s="124">
        <v>9.5</v>
      </c>
      <c r="FH116" s="129">
        <f t="shared" si="89"/>
        <v>0</v>
      </c>
      <c r="FI116" s="422">
        <f t="shared" si="90"/>
        <v>1.7976931348623099E+308</v>
      </c>
      <c r="FJ116" s="80"/>
      <c r="FM116" s="51"/>
      <c r="FN116" s="41">
        <v>10.9</v>
      </c>
      <c r="FO116" s="42">
        <v>-307.78571428571558</v>
      </c>
      <c r="FP116" s="50"/>
      <c r="FQ116" s="51"/>
      <c r="FR116" s="41">
        <v>10.9</v>
      </c>
      <c r="FS116" s="42">
        <v>157.87857142857683</v>
      </c>
      <c r="FT116" s="50"/>
      <c r="FU116" s="51"/>
      <c r="FV116" s="41">
        <v>10.9</v>
      </c>
      <c r="FW116" s="42">
        <v>-102.96428571428555</v>
      </c>
      <c r="FX116" s="50"/>
      <c r="FY116" s="51"/>
      <c r="FZ116" s="41">
        <v>10.9</v>
      </c>
      <c r="GA116" s="42">
        <v>106.39642857142826</v>
      </c>
      <c r="GB116" s="88"/>
    </row>
    <row r="117" spans="1:184">
      <c r="A117" s="13"/>
      <c r="B117" s="13"/>
      <c r="C117" s="13"/>
      <c r="D117" s="13"/>
      <c r="E117" s="13"/>
      <c r="F117" s="13"/>
      <c r="G117" s="13"/>
      <c r="H117" s="13"/>
      <c r="BC117" s="109">
        <v>-1.6E-2</v>
      </c>
      <c r="BD117" s="110">
        <f t="shared" si="60"/>
        <v>-1.1008E-2</v>
      </c>
      <c r="BE117" s="111"/>
      <c r="BF117" s="123"/>
      <c r="BG117" s="111"/>
      <c r="BI117" s="81"/>
      <c r="BK117" s="124">
        <v>10.3</v>
      </c>
      <c r="BL117" s="312">
        <f t="shared" si="104"/>
        <v>3.3959686816598142</v>
      </c>
      <c r="BP117" s="124">
        <v>10.3</v>
      </c>
      <c r="BQ117" s="312">
        <f t="shared" si="105"/>
        <v>9.3894056809226178</v>
      </c>
      <c r="BR117" s="119"/>
      <c r="BT117" s="80"/>
      <c r="BV117" s="81"/>
      <c r="BX117" s="123">
        <f t="shared" si="65"/>
        <v>-1.5824000000000001E-2</v>
      </c>
      <c r="BY117" s="123">
        <f t="shared" si="73"/>
        <v>1.5824000000000001E-2</v>
      </c>
      <c r="BZ117" s="496">
        <f t="shared" si="106"/>
        <v>64.913830327060239</v>
      </c>
      <c r="CA117" s="496"/>
      <c r="CB117" s="496"/>
      <c r="CE117" s="123"/>
      <c r="CK117" s="80"/>
      <c r="CM117" s="81"/>
      <c r="CO117" s="123">
        <f t="shared" si="91"/>
        <v>-2.4079999999999931E-2</v>
      </c>
      <c r="CP117" s="470">
        <f t="shared" si="92"/>
        <v>5.5920000000000067E-2</v>
      </c>
      <c r="CQ117" s="470"/>
      <c r="CR117" s="129">
        <f t="shared" si="93"/>
        <v>4.5037074431999968E-5</v>
      </c>
      <c r="CS117" s="462">
        <f t="shared" si="109"/>
        <v>1.7460460800000007E-5</v>
      </c>
      <c r="CT117" s="462"/>
      <c r="CU117" s="130">
        <f t="shared" si="94"/>
        <v>6.2497535231999978E-5</v>
      </c>
      <c r="CV117" s="413">
        <f t="shared" si="95"/>
        <v>-8.2587339544441658</v>
      </c>
      <c r="CX117" s="413"/>
      <c r="DA117" s="123">
        <f t="shared" si="96"/>
        <v>3.7240000000000099E-2</v>
      </c>
      <c r="DB117" s="123">
        <f t="shared" si="98"/>
        <v>-3.4240000000000097E-2</v>
      </c>
      <c r="DC117" s="467">
        <f t="shared" si="99"/>
        <v>1.4111999999999884E-4</v>
      </c>
      <c r="DD117" s="467"/>
      <c r="DF117" s="424">
        <f t="shared" si="100"/>
        <v>0</v>
      </c>
      <c r="DG117" s="424">
        <f t="shared" si="86"/>
        <v>6.0850943999999564E-6</v>
      </c>
      <c r="DH117" s="129">
        <f t="shared" si="101"/>
        <v>0</v>
      </c>
      <c r="DI117" s="129">
        <f t="shared" si="97"/>
        <v>6.0850943999999564E-6</v>
      </c>
      <c r="DJ117" s="313">
        <f t="shared" si="102"/>
        <v>-0.84598276402646633</v>
      </c>
      <c r="DL117" s="81"/>
      <c r="DN117" s="123">
        <f t="shared" si="76"/>
        <v>-1.7200000000000003E-2</v>
      </c>
      <c r="DO117" s="470">
        <f t="shared" si="77"/>
        <v>35.279255612532744</v>
      </c>
      <c r="DP117" s="470"/>
      <c r="DQ117" s="470">
        <f t="shared" si="78"/>
        <v>36.258860185739223</v>
      </c>
      <c r="DR117" s="470"/>
      <c r="DS117" s="125">
        <f t="shared" si="79"/>
        <v>71.538115798271974</v>
      </c>
      <c r="DT117" s="125">
        <f t="shared" si="80"/>
        <v>-0.97960457320647976</v>
      </c>
      <c r="DX117" s="123">
        <f t="shared" si="110"/>
        <v>4.9000000000000002E-2</v>
      </c>
      <c r="DY117" s="470">
        <f t="shared" si="111"/>
        <v>-222.5333449143709</v>
      </c>
      <c r="DZ117" s="470"/>
      <c r="EA117" s="101">
        <f t="shared" si="112"/>
        <v>222.5333449143709</v>
      </c>
      <c r="EB117" s="125">
        <f t="shared" si="113"/>
        <v>0</v>
      </c>
      <c r="EC117" s="125">
        <f t="shared" si="85"/>
        <v>-445.0666898287418</v>
      </c>
      <c r="ED117" s="80"/>
      <c r="EF117" s="81"/>
      <c r="EH117" s="123">
        <f t="shared" si="68"/>
        <v>-1.5824000000000001E-2</v>
      </c>
      <c r="EI117" s="470">
        <f t="shared" si="69"/>
        <v>4424.9483640534381</v>
      </c>
      <c r="EJ117" s="470"/>
      <c r="EK117" s="470"/>
      <c r="EL117" s="128">
        <f t="shared" si="70"/>
        <v>6.7648537221547631</v>
      </c>
      <c r="ER117" s="111"/>
      <c r="EX117" s="80"/>
      <c r="EZ117" s="81"/>
      <c r="FB117" s="124">
        <v>9.6</v>
      </c>
      <c r="FC117" s="38">
        <f t="shared" si="87"/>
        <v>34.807152019818616</v>
      </c>
      <c r="FD117" s="125">
        <f t="shared" si="88"/>
        <v>10.055404699606443</v>
      </c>
      <c r="FE117" s="80"/>
      <c r="FF117" s="81"/>
      <c r="FG117" s="124">
        <v>9.6</v>
      </c>
      <c r="FH117" s="129">
        <f t="shared" si="89"/>
        <v>0</v>
      </c>
      <c r="FI117" s="422">
        <f t="shared" si="90"/>
        <v>1.7976931348623099E+308</v>
      </c>
      <c r="FJ117" s="80"/>
      <c r="FM117" s="51"/>
      <c r="FN117" s="41">
        <v>11</v>
      </c>
      <c r="FO117" s="42">
        <v>-278.57142857142935</v>
      </c>
      <c r="FP117" s="50"/>
      <c r="FQ117" s="51"/>
      <c r="FR117" s="41">
        <v>11</v>
      </c>
      <c r="FS117" s="42">
        <v>128.57142857143481</v>
      </c>
      <c r="FT117" s="50"/>
      <c r="FU117" s="51"/>
      <c r="FV117" s="41">
        <v>11</v>
      </c>
      <c r="FW117" s="42">
        <v>-96.428571428571331</v>
      </c>
      <c r="FX117" s="50"/>
      <c r="FY117" s="51"/>
      <c r="FZ117" s="41">
        <v>11</v>
      </c>
      <c r="GA117" s="42">
        <v>96.428571428572468</v>
      </c>
      <c r="GB117" s="88"/>
    </row>
    <row r="118" spans="1:184">
      <c r="A118" s="13"/>
      <c r="B118" s="13"/>
      <c r="C118" s="13"/>
      <c r="D118" s="13"/>
      <c r="E118" s="13"/>
      <c r="F118" s="13"/>
      <c r="G118" s="13"/>
      <c r="H118" s="13"/>
      <c r="BC118" s="109">
        <v>-1.4999999999999999E-2</v>
      </c>
      <c r="BD118" s="110">
        <f t="shared" si="60"/>
        <v>-1.0320000000000001E-2</v>
      </c>
      <c r="BE118" s="111"/>
      <c r="BF118" s="123"/>
      <c r="BG118" s="111"/>
      <c r="BI118" s="81"/>
      <c r="BK118" s="124">
        <v>10.4</v>
      </c>
      <c r="BL118" s="312">
        <f t="shared" si="104"/>
        <v>2.9796480542034449</v>
      </c>
      <c r="BP118" s="124">
        <v>10.4</v>
      </c>
      <c r="BQ118" s="312">
        <f t="shared" si="105"/>
        <v>8.6484929115576836</v>
      </c>
      <c r="BR118" s="119"/>
      <c r="BT118" s="80"/>
      <c r="BV118" s="81"/>
      <c r="BX118" s="123">
        <f t="shared" si="65"/>
        <v>-1.5136E-2</v>
      </c>
      <c r="BY118" s="123">
        <f t="shared" si="73"/>
        <v>1.5136E-2</v>
      </c>
      <c r="BZ118" s="496">
        <f t="shared" si="106"/>
        <v>62.091489878057615</v>
      </c>
      <c r="CA118" s="496"/>
      <c r="CB118" s="496"/>
      <c r="CK118" s="80"/>
      <c r="CM118" s="81"/>
      <c r="CO118" s="123">
        <f t="shared" si="91"/>
        <v>-2.3391999999999934E-2</v>
      </c>
      <c r="CP118" s="470">
        <f t="shared" si="92"/>
        <v>5.6608000000000068E-2</v>
      </c>
      <c r="CQ118" s="470"/>
      <c r="CR118" s="129">
        <f t="shared" si="93"/>
        <v>4.5037074431999968E-5</v>
      </c>
      <c r="CS118" s="462">
        <f t="shared" si="109"/>
        <v>1.7558443008000008E-5</v>
      </c>
      <c r="CT118" s="462"/>
      <c r="CU118" s="130">
        <f t="shared" si="94"/>
        <v>6.2595517439999979E-5</v>
      </c>
      <c r="CV118" s="413">
        <f t="shared" si="95"/>
        <v>-8.2716818088697366</v>
      </c>
      <c r="CX118" s="413"/>
      <c r="DA118" s="123">
        <f t="shared" si="96"/>
        <v>3.8220000000000094E-2</v>
      </c>
      <c r="DB118" s="123">
        <f t="shared" si="98"/>
        <v>-3.5220000000000092E-2</v>
      </c>
      <c r="DC118" s="467">
        <f t="shared" si="99"/>
        <v>1.2935999999999888E-4</v>
      </c>
      <c r="DD118" s="467"/>
      <c r="DF118" s="424">
        <f t="shared" si="100"/>
        <v>0</v>
      </c>
      <c r="DG118" s="424">
        <f t="shared" si="86"/>
        <v>5.6413895999999579E-6</v>
      </c>
      <c r="DH118" s="129">
        <f t="shared" si="101"/>
        <v>0</v>
      </c>
      <c r="DI118" s="129">
        <f t="shared" si="97"/>
        <v>5.6413895999999579E-6</v>
      </c>
      <c r="DJ118" s="313">
        <f t="shared" si="102"/>
        <v>-0.78429652081620282</v>
      </c>
      <c r="DL118" s="81"/>
      <c r="DN118" s="123">
        <f t="shared" si="76"/>
        <v>-1.6512000000000002E-2</v>
      </c>
      <c r="DO118" s="470">
        <f t="shared" si="77"/>
        <v>33.868085388031432</v>
      </c>
      <c r="DP118" s="470"/>
      <c r="DQ118" s="470">
        <f t="shared" si="78"/>
        <v>34.889544336094815</v>
      </c>
      <c r="DR118" s="470"/>
      <c r="DS118" s="125">
        <f t="shared" si="79"/>
        <v>68.757629724126247</v>
      </c>
      <c r="DT118" s="125">
        <f t="shared" si="80"/>
        <v>-1.0214589480633833</v>
      </c>
      <c r="DX118" s="111"/>
      <c r="ED118" s="80"/>
      <c r="EF118" s="81"/>
      <c r="EH118" s="123">
        <f t="shared" si="68"/>
        <v>-1.5136E-2</v>
      </c>
      <c r="EI118" s="470">
        <f t="shared" si="69"/>
        <v>4066.9213756861654</v>
      </c>
      <c r="EJ118" s="470"/>
      <c r="EK118" s="470"/>
      <c r="EL118" s="128">
        <f t="shared" si="70"/>
        <v>7.056342064340237</v>
      </c>
      <c r="ER118" s="111"/>
      <c r="EX118" s="80"/>
      <c r="EZ118" s="81"/>
      <c r="FB118" s="124">
        <v>9.6999999999999993</v>
      </c>
      <c r="FC118" s="38">
        <f t="shared" si="87"/>
        <v>32.820202557039487</v>
      </c>
      <c r="FD118" s="125">
        <f t="shared" si="88"/>
        <v>10.664163311963771</v>
      </c>
      <c r="FE118" s="80"/>
      <c r="FF118" s="81"/>
      <c r="FG118" s="124">
        <v>9.6999999999999993</v>
      </c>
      <c r="FH118" s="129">
        <f t="shared" si="89"/>
        <v>0</v>
      </c>
      <c r="FI118" s="422">
        <f t="shared" si="90"/>
        <v>1.7976931348623099E+308</v>
      </c>
      <c r="FJ118" s="80"/>
      <c r="FM118" s="51"/>
      <c r="FN118" s="41">
        <v>11.1</v>
      </c>
      <c r="FO118" s="42">
        <v>-250.64285714285779</v>
      </c>
      <c r="FP118" s="50"/>
      <c r="FQ118" s="51"/>
      <c r="FR118" s="41">
        <v>11.1</v>
      </c>
      <c r="FS118" s="42">
        <v>102.12142857143772</v>
      </c>
      <c r="FT118" s="50"/>
      <c r="FU118" s="51"/>
      <c r="FV118" s="41">
        <v>11.1</v>
      </c>
      <c r="FW118" s="42">
        <v>-90.107142857142662</v>
      </c>
      <c r="FX118" s="50"/>
      <c r="FY118" s="51"/>
      <c r="FZ118" s="41">
        <v>11.1</v>
      </c>
      <c r="GA118" s="42">
        <v>87.10357142857174</v>
      </c>
      <c r="GB118" s="88"/>
    </row>
    <row r="119" spans="1:184">
      <c r="A119" s="13"/>
      <c r="B119" s="13"/>
      <c r="C119" s="13"/>
      <c r="D119" s="13"/>
      <c r="E119" s="13"/>
      <c r="F119" s="13"/>
      <c r="G119" s="13"/>
      <c r="H119" s="13"/>
      <c r="BC119" s="109">
        <v>-1.4E-2</v>
      </c>
      <c r="BD119" s="110">
        <f t="shared" si="60"/>
        <v>-9.6320000000000017E-3</v>
      </c>
      <c r="BE119" s="111"/>
      <c r="BF119" s="123"/>
      <c r="BG119" s="111"/>
      <c r="BI119" s="81"/>
      <c r="BK119" s="124">
        <v>10.5</v>
      </c>
      <c r="BL119" s="312">
        <f t="shared" si="104"/>
        <v>2.5940629126862311</v>
      </c>
      <c r="BP119" s="124">
        <v>10.5</v>
      </c>
      <c r="BQ119" s="312">
        <f t="shared" si="105"/>
        <v>7.9476194612275322</v>
      </c>
      <c r="BR119" s="119"/>
      <c r="BT119" s="80"/>
      <c r="BV119" s="81"/>
      <c r="BX119" s="123">
        <f t="shared" si="65"/>
        <v>-1.4448000000000003E-2</v>
      </c>
      <c r="BY119" s="123">
        <f t="shared" si="73"/>
        <v>1.4448000000000003E-2</v>
      </c>
      <c r="BZ119" s="496">
        <f t="shared" si="106"/>
        <v>59.269149429055005</v>
      </c>
      <c r="CA119" s="496"/>
      <c r="CB119" s="496"/>
      <c r="CE119" s="123"/>
      <c r="CK119" s="80"/>
      <c r="CM119" s="81"/>
      <c r="CO119" s="123">
        <f t="shared" si="91"/>
        <v>-2.2703999999999933E-2</v>
      </c>
      <c r="CP119" s="470">
        <f t="shared" si="92"/>
        <v>5.7296000000000069E-2</v>
      </c>
      <c r="CQ119" s="470"/>
      <c r="CR119" s="129">
        <f t="shared" si="93"/>
        <v>4.5037074431999968E-5</v>
      </c>
      <c r="CS119" s="462">
        <f t="shared" si="109"/>
        <v>1.765358515200001E-5</v>
      </c>
      <c r="CT119" s="462"/>
      <c r="CU119" s="130">
        <f t="shared" si="94"/>
        <v>6.2690659583999978E-5</v>
      </c>
      <c r="CV119" s="413">
        <f t="shared" si="95"/>
        <v>-8.2842543631670313</v>
      </c>
      <c r="CX119" s="413"/>
      <c r="DA119" s="123">
        <f t="shared" si="96"/>
        <v>3.9200000000000096E-2</v>
      </c>
      <c r="DB119" s="123">
        <f t="shared" si="98"/>
        <v>-3.6200000000000093E-2</v>
      </c>
      <c r="DC119" s="467">
        <f t="shared" si="99"/>
        <v>1.1759999999999887E-4</v>
      </c>
      <c r="DD119" s="467"/>
      <c r="DF119" s="424">
        <f t="shared" si="100"/>
        <v>0</v>
      </c>
      <c r="DG119" s="424">
        <f t="shared" si="86"/>
        <v>5.1861599999999561E-6</v>
      </c>
      <c r="DH119" s="129">
        <f t="shared" si="101"/>
        <v>0</v>
      </c>
      <c r="DI119" s="129">
        <f t="shared" si="97"/>
        <v>5.1861599999999561E-6</v>
      </c>
      <c r="DJ119" s="313">
        <f t="shared" si="102"/>
        <v>-0.72100803752255571</v>
      </c>
      <c r="DL119" s="81"/>
      <c r="DN119" s="123">
        <f t="shared" si="76"/>
        <v>-1.5824000000000001E-2</v>
      </c>
      <c r="DO119" s="470">
        <f t="shared" si="77"/>
        <v>32.45691516353012</v>
      </c>
      <c r="DP119" s="470"/>
      <c r="DQ119" s="470">
        <f t="shared" si="78"/>
        <v>33.523608706506359</v>
      </c>
      <c r="DR119" s="470"/>
      <c r="DS119" s="125">
        <f t="shared" si="79"/>
        <v>65.980523870036478</v>
      </c>
      <c r="DT119" s="125">
        <f t="shared" si="80"/>
        <v>-1.066693542976239</v>
      </c>
      <c r="DX119" s="111"/>
      <c r="ED119" s="80"/>
      <c r="EF119" s="81"/>
      <c r="EH119" s="123">
        <f t="shared" si="68"/>
        <v>-1.4448000000000003E-2</v>
      </c>
      <c r="EI119" s="470">
        <f t="shared" si="69"/>
        <v>3724.807097645823</v>
      </c>
      <c r="EJ119" s="470"/>
      <c r="EK119" s="470"/>
      <c r="EL119" s="128">
        <f t="shared" si="70"/>
        <v>7.3732782029449053</v>
      </c>
      <c r="ER119" s="111"/>
      <c r="EX119" s="80"/>
      <c r="EZ119" s="81"/>
      <c r="FB119" s="124">
        <v>9.8000000000000007</v>
      </c>
      <c r="FC119" s="38">
        <f t="shared" si="87"/>
        <v>30.888875318724054</v>
      </c>
      <c r="FD119" s="125">
        <f t="shared" si="88"/>
        <v>11.330940229728562</v>
      </c>
      <c r="FE119" s="80"/>
      <c r="FF119" s="81"/>
      <c r="FG119" s="124">
        <v>9.8000000000000007</v>
      </c>
      <c r="FH119" s="129">
        <f t="shared" si="89"/>
        <v>0</v>
      </c>
      <c r="FI119" s="422">
        <f t="shared" si="90"/>
        <v>1.7976931348623099E+308</v>
      </c>
      <c r="FJ119" s="80"/>
      <c r="FM119" s="51"/>
      <c r="FN119" s="41">
        <v>11.2</v>
      </c>
      <c r="FO119" s="42">
        <v>-224</v>
      </c>
      <c r="FP119" s="50"/>
      <c r="FQ119" s="51"/>
      <c r="FR119" s="41">
        <v>11.2</v>
      </c>
      <c r="FS119" s="42">
        <v>78.400000000008731</v>
      </c>
      <c r="FT119" s="50"/>
      <c r="FU119" s="51"/>
      <c r="FV119" s="41">
        <v>11.2</v>
      </c>
      <c r="FW119" s="42">
        <v>-83.999999999999773</v>
      </c>
      <c r="FX119" s="50"/>
      <c r="FY119" s="51"/>
      <c r="FZ119" s="41">
        <v>11.2</v>
      </c>
      <c r="GA119" s="42">
        <v>78.399999999997817</v>
      </c>
      <c r="GB119" s="88"/>
    </row>
    <row r="120" spans="1:184">
      <c r="A120" s="13"/>
      <c r="B120" s="13"/>
      <c r="C120" s="13"/>
      <c r="D120" s="13"/>
      <c r="E120" s="13"/>
      <c r="F120" s="13"/>
      <c r="G120" s="13"/>
      <c r="H120" s="13"/>
      <c r="BC120" s="109">
        <v>-1.2999999999999999E-2</v>
      </c>
      <c r="BD120" s="110">
        <f t="shared" si="60"/>
        <v>-8.9440000000000006E-3</v>
      </c>
      <c r="BE120" s="111"/>
      <c r="BF120" s="123"/>
      <c r="BG120" s="111"/>
      <c r="BI120" s="81"/>
      <c r="BK120" s="124">
        <v>10.6</v>
      </c>
      <c r="BL120" s="312">
        <f t="shared" si="104"/>
        <v>2.2381242044568594</v>
      </c>
      <c r="BP120" s="124">
        <v>10.6</v>
      </c>
      <c r="BQ120" s="312">
        <f t="shared" si="105"/>
        <v>7.2856731266259374</v>
      </c>
      <c r="BR120" s="119"/>
      <c r="BT120" s="80"/>
      <c r="BV120" s="81"/>
      <c r="BX120" s="123">
        <f t="shared" si="65"/>
        <v>-1.3760000000000001E-2</v>
      </c>
      <c r="BY120" s="123">
        <f t="shared" si="73"/>
        <v>1.3760000000000001E-2</v>
      </c>
      <c r="BZ120" s="496">
        <f t="shared" si="106"/>
        <v>56.446808980052381</v>
      </c>
      <c r="CA120" s="496"/>
      <c r="CB120" s="496"/>
      <c r="CK120" s="80"/>
      <c r="CM120" s="81"/>
      <c r="CO120" s="123">
        <f t="shared" si="91"/>
        <v>-2.2015999999999931E-2</v>
      </c>
      <c r="CP120" s="470">
        <f t="shared" si="92"/>
        <v>5.798400000000007E-2</v>
      </c>
      <c r="CQ120" s="470"/>
      <c r="CR120" s="129">
        <f t="shared" si="93"/>
        <v>4.5037074431999968E-5</v>
      </c>
      <c r="CS120" s="462">
        <f t="shared" si="109"/>
        <v>1.7745887232000014E-5</v>
      </c>
      <c r="CT120" s="462"/>
      <c r="CU120" s="130">
        <f t="shared" si="94"/>
        <v>6.2782961663999975E-5</v>
      </c>
      <c r="CV120" s="413">
        <f t="shared" si="95"/>
        <v>-8.2964516173360483</v>
      </c>
      <c r="CX120" s="413"/>
      <c r="DA120" s="123">
        <f t="shared" si="96"/>
        <v>4.0180000000000098E-2</v>
      </c>
      <c r="DB120" s="123">
        <f t="shared" si="98"/>
        <v>-3.7180000000000095E-2</v>
      </c>
      <c r="DC120" s="467">
        <f t="shared" si="99"/>
        <v>1.0583999999999885E-4</v>
      </c>
      <c r="DD120" s="467"/>
      <c r="DF120" s="424">
        <f t="shared" si="100"/>
        <v>0</v>
      </c>
      <c r="DG120" s="424">
        <f t="shared" si="86"/>
        <v>4.7194055999999535E-6</v>
      </c>
      <c r="DH120" s="129">
        <f t="shared" si="101"/>
        <v>0</v>
      </c>
      <c r="DI120" s="129">
        <f t="shared" si="97"/>
        <v>4.7194055999999535E-6</v>
      </c>
      <c r="DJ120" s="313">
        <f t="shared" si="102"/>
        <v>-0.65611731414552465</v>
      </c>
      <c r="DL120" s="81"/>
      <c r="DN120" s="123">
        <f t="shared" si="76"/>
        <v>-1.5136E-2</v>
      </c>
      <c r="DO120" s="470">
        <f t="shared" si="77"/>
        <v>31.045744939028808</v>
      </c>
      <c r="DP120" s="470"/>
      <c r="DQ120" s="470">
        <f t="shared" si="78"/>
        <v>32.161483676736331</v>
      </c>
      <c r="DR120" s="470"/>
      <c r="DS120" s="125">
        <f t="shared" si="79"/>
        <v>63.207228615765139</v>
      </c>
      <c r="DT120" s="125">
        <f t="shared" si="80"/>
        <v>-1.1157387377075239</v>
      </c>
      <c r="DX120" s="111"/>
      <c r="ED120" s="80"/>
      <c r="EF120" s="81"/>
      <c r="EH120" s="123">
        <f t="shared" si="68"/>
        <v>-1.3760000000000001E-2</v>
      </c>
      <c r="EI120" s="470">
        <f t="shared" si="69"/>
        <v>3398.6054754233869</v>
      </c>
      <c r="EJ120" s="470"/>
      <c r="EK120" s="470"/>
      <c r="EL120" s="128">
        <f t="shared" si="70"/>
        <v>7.7190194882323757</v>
      </c>
      <c r="ER120" s="111"/>
      <c r="EX120" s="80"/>
      <c r="EZ120" s="81"/>
      <c r="FB120" s="124">
        <v>9.9</v>
      </c>
      <c r="FC120" s="38">
        <f t="shared" si="87"/>
        <v>29.013170304871931</v>
      </c>
      <c r="FD120" s="125">
        <f t="shared" si="88"/>
        <v>12.063486903436662</v>
      </c>
      <c r="FE120" s="80"/>
      <c r="FF120" s="81"/>
      <c r="FG120" s="124">
        <v>9.9</v>
      </c>
      <c r="FH120" s="129">
        <f t="shared" si="89"/>
        <v>0</v>
      </c>
      <c r="FI120" s="422">
        <f t="shared" si="90"/>
        <v>1.7976931348623099E+308</v>
      </c>
      <c r="FJ120" s="80"/>
      <c r="FM120" s="51"/>
      <c r="FN120" s="41">
        <v>11.3</v>
      </c>
      <c r="FO120" s="42">
        <v>-198.6428571428587</v>
      </c>
      <c r="FP120" s="50"/>
      <c r="FQ120" s="51"/>
      <c r="FR120" s="41">
        <v>11.3</v>
      </c>
      <c r="FS120" s="42">
        <v>57.278571428571013</v>
      </c>
      <c r="FT120" s="50"/>
      <c r="FU120" s="51"/>
      <c r="FV120" s="41">
        <v>11.3</v>
      </c>
      <c r="FW120" s="42">
        <v>-78.10714285714289</v>
      </c>
      <c r="FX120" s="50"/>
      <c r="FY120" s="51"/>
      <c r="FZ120" s="41">
        <v>11.3</v>
      </c>
      <c r="GA120" s="42">
        <v>70.296428571427896</v>
      </c>
      <c r="GB120" s="88"/>
    </row>
    <row r="121" spans="1:184">
      <c r="A121" s="13"/>
      <c r="B121" s="13"/>
      <c r="C121" s="13"/>
      <c r="D121" s="13"/>
      <c r="E121" s="13"/>
      <c r="F121" s="13"/>
      <c r="G121" s="13"/>
      <c r="H121" s="13"/>
      <c r="BC121" s="109">
        <v>-1.2E-2</v>
      </c>
      <c r="BD121" s="110">
        <f t="shared" si="60"/>
        <v>-8.2560000000000012E-3</v>
      </c>
      <c r="BE121" s="111"/>
      <c r="BF121" s="123"/>
      <c r="BG121" s="111"/>
      <c r="BI121" s="81"/>
      <c r="BK121" s="124">
        <v>10.7</v>
      </c>
      <c r="BL121" s="312">
        <f t="shared" si="104"/>
        <v>1.910742876864141</v>
      </c>
      <c r="BP121" s="124">
        <v>10.7</v>
      </c>
      <c r="BQ121" s="312">
        <f t="shared" si="105"/>
        <v>6.6615417044461038</v>
      </c>
      <c r="BR121" s="119"/>
      <c r="BT121" s="80"/>
      <c r="BV121" s="81"/>
      <c r="BX121" s="123">
        <f t="shared" si="65"/>
        <v>-1.3072E-2</v>
      </c>
      <c r="BY121" s="123">
        <f t="shared" si="73"/>
        <v>1.3072E-2</v>
      </c>
      <c r="BZ121" s="496">
        <f t="shared" si="106"/>
        <v>53.624468531049757</v>
      </c>
      <c r="CA121" s="496"/>
      <c r="CB121" s="496"/>
      <c r="CE121" s="123"/>
      <c r="CK121" s="80"/>
      <c r="CM121" s="81"/>
      <c r="CO121" s="123">
        <f t="shared" si="91"/>
        <v>-2.1327999999999934E-2</v>
      </c>
      <c r="CP121" s="470">
        <f t="shared" si="92"/>
        <v>5.8672000000000071E-2</v>
      </c>
      <c r="CQ121" s="470"/>
      <c r="CR121" s="129">
        <f t="shared" si="93"/>
        <v>4.5037074431999968E-5</v>
      </c>
      <c r="CS121" s="462">
        <f t="shared" si="109"/>
        <v>1.7835349248000011E-5</v>
      </c>
      <c r="CT121" s="462"/>
      <c r="CU121" s="130">
        <f t="shared" si="94"/>
        <v>6.2872423679999982E-5</v>
      </c>
      <c r="CV121" s="413">
        <f t="shared" si="95"/>
        <v>-8.308273571376791</v>
      </c>
      <c r="CX121" s="413"/>
      <c r="DA121" s="123">
        <f t="shared" si="96"/>
        <v>4.1160000000000099E-2</v>
      </c>
      <c r="DB121" s="123">
        <f t="shared" si="98"/>
        <v>-3.8160000000000097E-2</v>
      </c>
      <c r="DC121" s="467">
        <f t="shared" si="99"/>
        <v>9.4079999999998828E-5</v>
      </c>
      <c r="DD121" s="467"/>
      <c r="DF121" s="424">
        <f t="shared" si="100"/>
        <v>0</v>
      </c>
      <c r="DG121" s="424">
        <f t="shared" si="86"/>
        <v>4.2411263999999517E-6</v>
      </c>
      <c r="DH121" s="129">
        <f t="shared" si="101"/>
        <v>0</v>
      </c>
      <c r="DI121" s="129">
        <f t="shared" si="97"/>
        <v>4.2411263999999517E-6</v>
      </c>
      <c r="DJ121" s="313">
        <f t="shared" si="102"/>
        <v>-0.58962435068511032</v>
      </c>
      <c r="DL121" s="81"/>
      <c r="DN121" s="123">
        <f t="shared" si="76"/>
        <v>-1.4448000000000003E-2</v>
      </c>
      <c r="DO121" s="470">
        <f t="shared" si="77"/>
        <v>29.634574714527503</v>
      </c>
      <c r="DP121" s="470"/>
      <c r="DQ121" s="470">
        <f t="shared" si="78"/>
        <v>30.803674451461738</v>
      </c>
      <c r="DR121" s="470"/>
      <c r="DS121" s="125">
        <f t="shared" si="79"/>
        <v>60.438249165989241</v>
      </c>
      <c r="DT121" s="125">
        <f t="shared" si="80"/>
        <v>-1.1690997369342355</v>
      </c>
      <c r="ED121" s="80"/>
      <c r="EF121" s="81"/>
      <c r="EH121" s="123">
        <f t="shared" si="68"/>
        <v>-1.3072E-2</v>
      </c>
      <c r="EI121" s="470">
        <f t="shared" si="69"/>
        <v>3088.3164570451399</v>
      </c>
      <c r="EJ121" s="470"/>
      <c r="EK121" s="470"/>
      <c r="EL121" s="128">
        <f t="shared" si="70"/>
        <v>8.0975122915891404</v>
      </c>
      <c r="ER121" s="111"/>
      <c r="EX121" s="80"/>
      <c r="EZ121" s="81"/>
      <c r="FB121" s="124">
        <v>10</v>
      </c>
      <c r="FC121" s="38">
        <f t="shared" si="87"/>
        <v>27.193087515483345</v>
      </c>
      <c r="FD121" s="125">
        <f t="shared" si="88"/>
        <v>12.870918015496223</v>
      </c>
      <c r="FE121" s="80"/>
      <c r="FF121" s="81"/>
      <c r="FG121" s="124">
        <v>10</v>
      </c>
      <c r="FH121" s="129">
        <f t="shared" si="89"/>
        <v>0</v>
      </c>
      <c r="FI121" s="422">
        <f t="shared" si="90"/>
        <v>1.7976931348623099E+308</v>
      </c>
      <c r="FJ121" s="80"/>
      <c r="FM121" s="51"/>
      <c r="FN121" s="41">
        <v>11.4</v>
      </c>
      <c r="FO121" s="42">
        <v>-174.57142857142935</v>
      </c>
      <c r="FP121" s="50"/>
      <c r="FQ121" s="51"/>
      <c r="FR121" s="41">
        <v>11.4</v>
      </c>
      <c r="FS121" s="42">
        <v>38.628571428576834</v>
      </c>
      <c r="FT121" s="50"/>
      <c r="FU121" s="51"/>
      <c r="FV121" s="41">
        <v>11.4</v>
      </c>
      <c r="FW121" s="42">
        <v>-72.428571428571331</v>
      </c>
      <c r="FX121" s="50"/>
      <c r="FY121" s="51"/>
      <c r="FZ121" s="41">
        <v>11.4</v>
      </c>
      <c r="GA121" s="42">
        <v>62.77142857142826</v>
      </c>
      <c r="GB121" s="88"/>
    </row>
    <row r="122" spans="1:184">
      <c r="A122" s="13"/>
      <c r="B122" s="13"/>
      <c r="C122" s="13"/>
      <c r="D122" s="13"/>
      <c r="E122" s="13"/>
      <c r="F122" s="13"/>
      <c r="G122" s="13"/>
      <c r="H122" s="13"/>
      <c r="BC122" s="109">
        <v>-1.0999999999999999E-2</v>
      </c>
      <c r="BD122" s="110">
        <f t="shared" si="60"/>
        <v>-7.5680000000000001E-3</v>
      </c>
      <c r="BE122" s="111"/>
      <c r="BF122" s="123"/>
      <c r="BG122" s="111"/>
      <c r="BI122" s="81"/>
      <c r="BK122" s="124">
        <v>10.8</v>
      </c>
      <c r="BL122" s="312">
        <f t="shared" si="104"/>
        <v>1.6108298772561469</v>
      </c>
      <c r="BP122" s="124">
        <v>10.8</v>
      </c>
      <c r="BQ122" s="312">
        <f t="shared" si="105"/>
        <v>6.0741129913821794</v>
      </c>
      <c r="BR122" s="119"/>
      <c r="BT122" s="80"/>
      <c r="BV122" s="81"/>
      <c r="BX122" s="123">
        <f t="shared" si="65"/>
        <v>-1.2384000000000001E-2</v>
      </c>
      <c r="BY122" s="123">
        <f t="shared" si="73"/>
        <v>1.2384000000000001E-2</v>
      </c>
      <c r="BZ122" s="496">
        <f t="shared" si="106"/>
        <v>50.802128082047147</v>
      </c>
      <c r="CA122" s="496"/>
      <c r="CB122" s="496"/>
      <c r="CK122" s="80"/>
      <c r="CM122" s="81"/>
      <c r="CO122" s="123">
        <f t="shared" si="91"/>
        <v>-2.0639999999999933E-2</v>
      </c>
      <c r="CP122" s="470">
        <f t="shared" si="92"/>
        <v>5.9360000000000065E-2</v>
      </c>
      <c r="CQ122" s="470"/>
      <c r="CR122" s="129">
        <f t="shared" si="93"/>
        <v>4.5037074431999968E-5</v>
      </c>
      <c r="CS122" s="462">
        <f t="shared" si="109"/>
        <v>1.7921971200000006E-5</v>
      </c>
      <c r="CT122" s="462"/>
      <c r="CU122" s="130">
        <f t="shared" si="94"/>
        <v>6.2959045631999974E-5</v>
      </c>
      <c r="CV122" s="413">
        <f t="shared" si="95"/>
        <v>-8.3197202252892524</v>
      </c>
      <c r="CX122" s="413"/>
      <c r="DA122" s="123">
        <f t="shared" si="96"/>
        <v>4.2140000000000101E-2</v>
      </c>
      <c r="DB122" s="123">
        <f t="shared" si="98"/>
        <v>-3.9140000000000098E-2</v>
      </c>
      <c r="DC122" s="467">
        <f t="shared" si="99"/>
        <v>8.2319999999998819E-5</v>
      </c>
      <c r="DD122" s="467"/>
      <c r="DF122" s="424">
        <f t="shared" si="100"/>
        <v>0</v>
      </c>
      <c r="DG122" s="424">
        <f t="shared" si="86"/>
        <v>3.7513223999999508E-6</v>
      </c>
      <c r="DH122" s="129">
        <f t="shared" si="101"/>
        <v>0</v>
      </c>
      <c r="DI122" s="129">
        <f t="shared" si="97"/>
        <v>3.7513223999999508E-6</v>
      </c>
      <c r="DJ122" s="313">
        <f t="shared" si="102"/>
        <v>-0.52152914714131282</v>
      </c>
      <c r="DL122" s="81"/>
      <c r="DN122" s="123">
        <f t="shared" si="76"/>
        <v>-1.3760000000000001E-2</v>
      </c>
      <c r="DO122" s="470">
        <f t="shared" si="77"/>
        <v>28.223404490026191</v>
      </c>
      <c r="DP122" s="470"/>
      <c r="DQ122" s="470">
        <f t="shared" si="78"/>
        <v>29.450777660449855</v>
      </c>
      <c r="DR122" s="470"/>
      <c r="DS122" s="125">
        <f t="shared" si="79"/>
        <v>57.674182150476042</v>
      </c>
      <c r="DT122" s="125">
        <f t="shared" si="80"/>
        <v>-1.2273731704236646</v>
      </c>
      <c r="ED122" s="80"/>
      <c r="EF122" s="81"/>
      <c r="EH122" s="123">
        <f t="shared" si="68"/>
        <v>-1.2384000000000001E-2</v>
      </c>
      <c r="EI122" s="470">
        <f t="shared" si="69"/>
        <v>2793.9399930726686</v>
      </c>
      <c r="EJ122" s="470"/>
      <c r="EK122" s="470"/>
      <c r="EL122" s="128">
        <f t="shared" si="70"/>
        <v>8.5134183782874011</v>
      </c>
      <c r="ER122" s="111"/>
      <c r="EX122" s="80"/>
      <c r="EZ122" s="81"/>
      <c r="FB122" s="124">
        <v>10.1</v>
      </c>
      <c r="FC122" s="38">
        <f t="shared" si="87"/>
        <v>25.428626950558037</v>
      </c>
      <c r="FD122" s="125">
        <f t="shared" si="88"/>
        <v>13.764014890796892</v>
      </c>
      <c r="FE122" s="80"/>
      <c r="FF122" s="81"/>
      <c r="FG122" s="124">
        <v>10.1</v>
      </c>
      <c r="FH122" s="129">
        <f t="shared" si="89"/>
        <v>0</v>
      </c>
      <c r="FI122" s="422">
        <f t="shared" si="90"/>
        <v>1.7976931348623099E+308</v>
      </c>
      <c r="FJ122" s="80"/>
      <c r="FM122" s="51"/>
      <c r="FN122" s="41">
        <v>11.5</v>
      </c>
      <c r="FO122" s="42">
        <v>-151.78571428571558</v>
      </c>
      <c r="FP122" s="50"/>
      <c r="FQ122" s="51"/>
      <c r="FR122" s="41">
        <v>11.5</v>
      </c>
      <c r="FS122" s="42">
        <v>22.321428571434808</v>
      </c>
      <c r="FT122" s="50"/>
      <c r="FU122" s="51"/>
      <c r="FV122" s="41">
        <v>11.5</v>
      </c>
      <c r="FW122" s="42">
        <v>-66.964285714285552</v>
      </c>
      <c r="FX122" s="50"/>
      <c r="FY122" s="51"/>
      <c r="FZ122" s="41">
        <v>11.5</v>
      </c>
      <c r="GA122" s="42">
        <v>55.803571428572468</v>
      </c>
      <c r="GB122" s="88"/>
    </row>
    <row r="123" spans="1:184">
      <c r="A123" s="13"/>
      <c r="B123" s="13"/>
      <c r="C123" s="13"/>
      <c r="D123" s="13"/>
      <c r="E123" s="13"/>
      <c r="F123" s="13"/>
      <c r="G123" s="13"/>
      <c r="H123" s="13"/>
      <c r="BC123" s="109">
        <v>-0.01</v>
      </c>
      <c r="BD123" s="110">
        <f t="shared" si="60"/>
        <v>-6.8800000000000007E-3</v>
      </c>
      <c r="BE123" s="111"/>
      <c r="BF123" s="123"/>
      <c r="BG123" s="111"/>
      <c r="BI123" s="81"/>
      <c r="BK123" s="124">
        <v>10.9</v>
      </c>
      <c r="BL123" s="312">
        <f t="shared" si="104"/>
        <v>1.3372961529820577</v>
      </c>
      <c r="BP123" s="124">
        <v>10.9</v>
      </c>
      <c r="BQ123" s="312">
        <f t="shared" si="105"/>
        <v>5.5222747841266173</v>
      </c>
      <c r="BR123" s="119"/>
      <c r="BT123" s="80"/>
      <c r="BV123" s="81"/>
      <c r="BX123" s="123">
        <f t="shared" si="65"/>
        <v>-1.1696000000000002E-2</v>
      </c>
      <c r="BY123" s="123">
        <f t="shared" si="73"/>
        <v>1.1696000000000002E-2</v>
      </c>
      <c r="BZ123" s="496">
        <f t="shared" si="106"/>
        <v>47.979787633044523</v>
      </c>
      <c r="CA123" s="496"/>
      <c r="CB123" s="496"/>
      <c r="CE123" s="123"/>
      <c r="CK123" s="80"/>
      <c r="CM123" s="81"/>
      <c r="CO123" s="123">
        <f t="shared" si="91"/>
        <v>-1.9951999999999935E-2</v>
      </c>
      <c r="CP123" s="470">
        <f t="shared" si="92"/>
        <v>6.0048000000000067E-2</v>
      </c>
      <c r="CQ123" s="470"/>
      <c r="CR123" s="129">
        <f t="shared" si="93"/>
        <v>4.5037074431999968E-5</v>
      </c>
      <c r="CS123" s="462">
        <f t="shared" si="109"/>
        <v>1.8005753088000006E-5</v>
      </c>
      <c r="CT123" s="462"/>
      <c r="CU123" s="130">
        <f t="shared" si="94"/>
        <v>6.3042827519999977E-5</v>
      </c>
      <c r="CV123" s="413">
        <f t="shared" si="95"/>
        <v>-8.3307915790734359</v>
      </c>
      <c r="CX123" s="413"/>
      <c r="DA123" s="123">
        <f t="shared" si="96"/>
        <v>4.3120000000000096E-2</v>
      </c>
      <c r="DB123" s="123">
        <f t="shared" si="98"/>
        <v>-4.0120000000000093E-2</v>
      </c>
      <c r="DC123" s="467">
        <f t="shared" si="99"/>
        <v>7.0559999999998877E-5</v>
      </c>
      <c r="DD123" s="467"/>
      <c r="DF123" s="424">
        <f t="shared" si="100"/>
        <v>0</v>
      </c>
      <c r="DG123" s="424">
        <f t="shared" si="86"/>
        <v>3.2499935999999516E-6</v>
      </c>
      <c r="DH123" s="129">
        <f t="shared" si="101"/>
        <v>0</v>
      </c>
      <c r="DI123" s="129">
        <f t="shared" si="97"/>
        <v>3.2499935999999516E-6</v>
      </c>
      <c r="DJ123" s="313">
        <f t="shared" si="102"/>
        <v>-0.45183170351413193</v>
      </c>
      <c r="DL123" s="81"/>
      <c r="DN123" s="123">
        <f t="shared" si="76"/>
        <v>-1.3072E-2</v>
      </c>
      <c r="DO123" s="470">
        <f t="shared" si="77"/>
        <v>26.812234265524879</v>
      </c>
      <c r="DP123" s="470"/>
      <c r="DQ123" s="470">
        <f t="shared" si="78"/>
        <v>28.103502455125611</v>
      </c>
      <c r="DR123" s="470"/>
      <c r="DS123" s="125">
        <f t="shared" si="79"/>
        <v>54.915736720650486</v>
      </c>
      <c r="DT123" s="125">
        <f t="shared" si="80"/>
        <v>-1.2912681896007321</v>
      </c>
      <c r="ED123" s="80"/>
      <c r="EF123" s="81"/>
      <c r="EH123" s="123">
        <f t="shared" si="68"/>
        <v>-1.1696000000000002E-2</v>
      </c>
      <c r="EI123" s="470">
        <f t="shared" si="69"/>
        <v>2515.4760366028559</v>
      </c>
      <c r="EJ123" s="470"/>
      <c r="EK123" s="470"/>
      <c r="EL123" s="128">
        <f t="shared" si="70"/>
        <v>8.9722718046781775</v>
      </c>
      <c r="ER123" s="111"/>
      <c r="EX123" s="80"/>
      <c r="EZ123" s="81"/>
      <c r="FB123" s="124">
        <v>10.199999999999999</v>
      </c>
      <c r="FC123" s="38">
        <f t="shared" si="87"/>
        <v>23.719788610096426</v>
      </c>
      <c r="FD123" s="125">
        <f t="shared" si="88"/>
        <v>14.75561210739547</v>
      </c>
      <c r="FE123" s="80"/>
      <c r="FF123" s="81"/>
      <c r="FG123" s="124">
        <v>10.199999999999999</v>
      </c>
      <c r="FH123" s="129">
        <f t="shared" si="89"/>
        <v>0</v>
      </c>
      <c r="FI123" s="422">
        <f t="shared" si="90"/>
        <v>1.7976931348623099E+308</v>
      </c>
      <c r="FJ123" s="80"/>
      <c r="FM123" s="51"/>
      <c r="FN123" s="41">
        <v>11.6</v>
      </c>
      <c r="FO123" s="42">
        <v>-130.28571428571558</v>
      </c>
      <c r="FP123" s="50"/>
      <c r="FQ123" s="51"/>
      <c r="FR123" s="41">
        <v>11.6</v>
      </c>
      <c r="FS123" s="42">
        <v>8.2285714285681024</v>
      </c>
      <c r="FT123" s="50"/>
      <c r="FU123" s="51"/>
      <c r="FV123" s="41">
        <v>11.6</v>
      </c>
      <c r="FW123" s="42">
        <v>-61.714285714285552</v>
      </c>
      <c r="FX123" s="50"/>
      <c r="FY123" s="51"/>
      <c r="FZ123" s="41">
        <v>11.6</v>
      </c>
      <c r="GA123" s="42">
        <v>49.371428571428623</v>
      </c>
      <c r="GB123" s="88"/>
    </row>
    <row r="124" spans="1:184">
      <c r="A124" s="13"/>
      <c r="B124" s="13"/>
      <c r="C124" s="13"/>
      <c r="D124" s="13"/>
      <c r="E124" s="13"/>
      <c r="F124" s="13"/>
      <c r="G124" s="13"/>
      <c r="H124" s="13"/>
      <c r="BC124" s="109">
        <v>-8.9999999999999906E-3</v>
      </c>
      <c r="BD124" s="110">
        <f t="shared" si="60"/>
        <v>-6.1919999999999944E-3</v>
      </c>
      <c r="BE124" s="111"/>
      <c r="BF124" s="123"/>
      <c r="BG124" s="111"/>
      <c r="BI124" s="81"/>
      <c r="BK124" s="124">
        <v>11</v>
      </c>
      <c r="BL124" s="312">
        <f t="shared" si="104"/>
        <v>1.0890526513901908</v>
      </c>
      <c r="BP124" s="124">
        <v>11</v>
      </c>
      <c r="BQ124" s="312">
        <f t="shared" si="105"/>
        <v>5.0049148793736604</v>
      </c>
      <c r="BR124" s="119"/>
      <c r="BT124" s="80"/>
      <c r="BV124" s="81"/>
      <c r="BX124" s="123">
        <f t="shared" si="65"/>
        <v>-1.1008E-2</v>
      </c>
      <c r="BY124" s="123">
        <f t="shared" si="73"/>
        <v>1.1008E-2</v>
      </c>
      <c r="BZ124" s="496">
        <f t="shared" si="106"/>
        <v>45.157447184041899</v>
      </c>
      <c r="CA124" s="496"/>
      <c r="CB124" s="496"/>
      <c r="CK124" s="80"/>
      <c r="CM124" s="81"/>
      <c r="CO124" s="123">
        <f t="shared" si="91"/>
        <v>-1.9263999999999934E-2</v>
      </c>
      <c r="CP124" s="470">
        <f t="shared" si="92"/>
        <v>6.0736000000000068E-2</v>
      </c>
      <c r="CQ124" s="470"/>
      <c r="CR124" s="129">
        <f t="shared" si="93"/>
        <v>4.5037074431999968E-5</v>
      </c>
      <c r="CS124" s="462">
        <f t="shared" si="109"/>
        <v>1.8086694912000009E-5</v>
      </c>
      <c r="CT124" s="462"/>
      <c r="CU124" s="130">
        <f t="shared" si="94"/>
        <v>6.3123769343999977E-5</v>
      </c>
      <c r="CV124" s="413">
        <f t="shared" si="95"/>
        <v>-8.3414876327293435</v>
      </c>
      <c r="CX124" s="413"/>
      <c r="DA124" s="123">
        <f t="shared" si="96"/>
        <v>4.4100000000000097E-2</v>
      </c>
      <c r="DB124" s="123">
        <f t="shared" si="98"/>
        <v>-4.1100000000000095E-2</v>
      </c>
      <c r="DC124" s="467">
        <f t="shared" si="99"/>
        <v>5.8799999999998854E-5</v>
      </c>
      <c r="DD124" s="467"/>
      <c r="DF124" s="424">
        <f t="shared" si="100"/>
        <v>0</v>
      </c>
      <c r="DG124" s="424">
        <f t="shared" si="86"/>
        <v>2.7371399999999495E-6</v>
      </c>
      <c r="DH124" s="129">
        <f t="shared" si="101"/>
        <v>0</v>
      </c>
      <c r="DI124" s="129">
        <f t="shared" si="97"/>
        <v>2.7371399999999495E-6</v>
      </c>
      <c r="DJ124" s="313">
        <f t="shared" si="102"/>
        <v>-0.38053201980356721</v>
      </c>
      <c r="DL124" s="81"/>
      <c r="DN124" s="123">
        <f t="shared" si="76"/>
        <v>-1.2384000000000001E-2</v>
      </c>
      <c r="DO124" s="470">
        <f t="shared" si="77"/>
        <v>25.401064041023574</v>
      </c>
      <c r="DP124" s="470"/>
      <c r="DQ124" s="470">
        <f t="shared" si="78"/>
        <v>26.762697538778905</v>
      </c>
      <c r="DR124" s="470"/>
      <c r="DS124" s="125">
        <f t="shared" si="79"/>
        <v>52.163761579802483</v>
      </c>
      <c r="DT124" s="125">
        <f t="shared" si="80"/>
        <v>-1.3616334977553315</v>
      </c>
      <c r="ED124" s="80"/>
      <c r="EF124" s="81"/>
      <c r="EH124" s="123">
        <f t="shared" si="68"/>
        <v>-1.1008E-2</v>
      </c>
      <c r="EI124" s="470">
        <f t="shared" si="69"/>
        <v>2252.9245432678968</v>
      </c>
      <c r="EJ124" s="470"/>
      <c r="EK124" s="470"/>
      <c r="EL124" s="128">
        <f t="shared" si="70"/>
        <v>9.4806735058437113</v>
      </c>
      <c r="ER124" s="111"/>
      <c r="EX124" s="80"/>
      <c r="EZ124" s="81"/>
      <c r="FB124" s="124">
        <v>10.3</v>
      </c>
      <c r="FC124" s="38">
        <f t="shared" si="87"/>
        <v>22.066572494098359</v>
      </c>
      <c r="FD124" s="125">
        <f t="shared" si="88"/>
        <v>15.861094879760167</v>
      </c>
      <c r="FE124" s="80"/>
      <c r="FF124" s="81"/>
      <c r="FG124" s="124">
        <v>10.3</v>
      </c>
      <c r="FH124" s="129">
        <f t="shared" si="89"/>
        <v>0</v>
      </c>
      <c r="FI124" s="422">
        <f t="shared" si="90"/>
        <v>1.7976931348623099E+308</v>
      </c>
      <c r="FJ124" s="80"/>
      <c r="FM124" s="51"/>
      <c r="FN124" s="41">
        <v>11.7</v>
      </c>
      <c r="FO124" s="42">
        <v>-110.07142857142935</v>
      </c>
      <c r="FP124" s="50"/>
      <c r="FQ124" s="51"/>
      <c r="FR124" s="41">
        <v>11.7</v>
      </c>
      <c r="FS124" s="42">
        <v>-3.7785714285710128</v>
      </c>
      <c r="FT124" s="50"/>
      <c r="FU124" s="51"/>
      <c r="FV124" s="41">
        <v>11.7</v>
      </c>
      <c r="FW124" s="42">
        <v>-56.678571428571104</v>
      </c>
      <c r="FX124" s="50"/>
      <c r="FY124" s="51"/>
      <c r="FZ124" s="41">
        <v>11.7</v>
      </c>
      <c r="GA124" s="42">
        <v>43.453571428568466</v>
      </c>
      <c r="GB124" s="88"/>
    </row>
    <row r="125" spans="1:184">
      <c r="A125" s="13"/>
      <c r="B125" s="13"/>
      <c r="C125" s="13"/>
      <c r="D125" s="13"/>
      <c r="E125" s="13"/>
      <c r="F125" s="13"/>
      <c r="G125" s="13"/>
      <c r="H125" s="13"/>
      <c r="BC125" s="109">
        <v>-7.9999999999999898E-3</v>
      </c>
      <c r="BD125" s="110">
        <f t="shared" si="60"/>
        <v>-5.5039999999999933E-3</v>
      </c>
      <c r="BE125" s="111"/>
      <c r="BF125" s="123"/>
      <c r="BG125" s="111"/>
      <c r="BI125" s="81"/>
      <c r="BK125" s="124">
        <v>11.1</v>
      </c>
      <c r="BL125" s="312">
        <f t="shared" si="104"/>
        <v>0.86501031982923304</v>
      </c>
      <c r="BP125" s="124">
        <v>11.1</v>
      </c>
      <c r="BQ125" s="312">
        <f t="shared" si="105"/>
        <v>4.5209210738164192</v>
      </c>
      <c r="BR125" s="119"/>
      <c r="BT125" s="80"/>
      <c r="BV125" s="81"/>
      <c r="BX125" s="123">
        <f t="shared" si="65"/>
        <v>-1.0320000000000001E-2</v>
      </c>
      <c r="BY125" s="123">
        <f t="shared" si="73"/>
        <v>1.0320000000000001E-2</v>
      </c>
      <c r="BZ125" s="496">
        <f t="shared" si="106"/>
        <v>42.33510673503929</v>
      </c>
      <c r="CA125" s="496"/>
      <c r="CB125" s="496"/>
      <c r="CE125" s="123"/>
      <c r="CK125" s="80"/>
      <c r="CM125" s="81"/>
      <c r="CO125" s="123">
        <f t="shared" si="91"/>
        <v>-1.8575999999999933E-2</v>
      </c>
      <c r="CP125" s="470">
        <f t="shared" si="92"/>
        <v>6.1424000000000069E-2</v>
      </c>
      <c r="CQ125" s="470"/>
      <c r="CR125" s="129">
        <f t="shared" si="93"/>
        <v>4.5037074431999968E-5</v>
      </c>
      <c r="CS125" s="462">
        <f t="shared" si="109"/>
        <v>1.8164796672000011E-5</v>
      </c>
      <c r="CT125" s="462"/>
      <c r="CU125" s="130">
        <f t="shared" si="94"/>
        <v>6.3201871103999975E-5</v>
      </c>
      <c r="CV125" s="413">
        <f t="shared" si="95"/>
        <v>-8.351808386256975</v>
      </c>
      <c r="CX125" s="413"/>
      <c r="DA125" s="123">
        <f t="shared" ref="DA125:DA129" si="114">BG104</f>
        <v>4.5080000000000099E-2</v>
      </c>
      <c r="DB125" s="123">
        <f t="shared" si="98"/>
        <v>-4.2080000000000096E-2</v>
      </c>
      <c r="DC125" s="467">
        <f t="shared" si="99"/>
        <v>4.7039999999998831E-5</v>
      </c>
      <c r="DD125" s="467"/>
      <c r="DF125" s="424">
        <f t="shared" si="100"/>
        <v>0</v>
      </c>
      <c r="DG125" s="424">
        <f t="shared" si="86"/>
        <v>2.2127615999999478E-6</v>
      </c>
      <c r="DH125" s="129">
        <f t="shared" si="101"/>
        <v>0</v>
      </c>
      <c r="DI125" s="129">
        <f t="shared" ref="DI125:DI129" si="115">DH125+DG125</f>
        <v>2.2127615999999478E-6</v>
      </c>
      <c r="DJ125" s="313">
        <f t="shared" si="102"/>
        <v>-0.30763009600961905</v>
      </c>
      <c r="DL125" s="81"/>
      <c r="DN125" s="123">
        <f t="shared" si="76"/>
        <v>-1.1696000000000002E-2</v>
      </c>
      <c r="DO125" s="470">
        <f t="shared" si="77"/>
        <v>23.989893816522262</v>
      </c>
      <c r="DP125" s="470"/>
      <c r="DQ125" s="470">
        <f t="shared" si="78"/>
        <v>25.429386093486695</v>
      </c>
      <c r="DR125" s="470"/>
      <c r="DS125" s="125">
        <f t="shared" si="79"/>
        <v>49.419279910008953</v>
      </c>
      <c r="DT125" s="125">
        <f t="shared" si="80"/>
        <v>-1.4394922769644332</v>
      </c>
      <c r="ED125" s="80"/>
      <c r="EF125" s="81"/>
      <c r="EH125" s="123">
        <f t="shared" si="68"/>
        <v>-1.0320000000000001E-2</v>
      </c>
      <c r="EI125" s="470">
        <f t="shared" si="69"/>
        <v>2006.2854712352866</v>
      </c>
      <c r="EJ125" s="470"/>
      <c r="EK125" s="470"/>
      <c r="EL125" s="128">
        <f t="shared" si="70"/>
        <v>10.046531486560257</v>
      </c>
      <c r="ER125" s="111"/>
      <c r="EX125" s="80"/>
      <c r="EZ125" s="81"/>
      <c r="FB125" s="124">
        <v>10.4</v>
      </c>
      <c r="FC125" s="38">
        <f t="shared" si="87"/>
        <v>20.468978602563723</v>
      </c>
      <c r="FD125" s="125">
        <f t="shared" si="88"/>
        <v>17.09904567276077</v>
      </c>
      <c r="FE125" s="80"/>
      <c r="FF125" s="81"/>
      <c r="FG125" s="124">
        <v>10.4</v>
      </c>
      <c r="FH125" s="129">
        <f t="shared" si="89"/>
        <v>0</v>
      </c>
      <c r="FI125" s="422">
        <f t="shared" si="90"/>
        <v>1.7976931348623099E+308</v>
      </c>
      <c r="FJ125" s="80"/>
      <c r="FM125" s="51"/>
      <c r="FN125" s="41">
        <v>11.8</v>
      </c>
      <c r="FO125" s="42">
        <v>-91.142857142858702</v>
      </c>
      <c r="FP125" s="50"/>
      <c r="FQ125" s="51"/>
      <c r="FR125" s="41">
        <v>11.8</v>
      </c>
      <c r="FS125" s="42">
        <v>-13.828571428559371</v>
      </c>
      <c r="FT125" s="50"/>
      <c r="FU125" s="51"/>
      <c r="FV125" s="41">
        <v>11.8</v>
      </c>
      <c r="FW125" s="42">
        <v>-51.857142857143117</v>
      </c>
      <c r="FX125" s="50"/>
      <c r="FY125" s="51"/>
      <c r="FZ125" s="41">
        <v>11.8</v>
      </c>
      <c r="GA125" s="42">
        <v>38.028571428571013</v>
      </c>
      <c r="GB125" s="88"/>
    </row>
    <row r="126" spans="1:184">
      <c r="A126" s="13"/>
      <c r="B126" s="13"/>
      <c r="C126" s="13"/>
      <c r="D126" s="13"/>
      <c r="E126" s="13"/>
      <c r="F126" s="13"/>
      <c r="G126" s="13"/>
      <c r="H126" s="13"/>
      <c r="BC126" s="109">
        <v>-7.0000000000000097E-3</v>
      </c>
      <c r="BD126" s="110">
        <f t="shared" si="60"/>
        <v>-4.8160000000000069E-3</v>
      </c>
      <c r="BE126" s="111"/>
      <c r="BF126" s="123"/>
      <c r="BG126" s="111"/>
      <c r="BI126" s="81"/>
      <c r="BK126" s="124">
        <v>11.2</v>
      </c>
      <c r="BL126" s="312">
        <f t="shared" si="104"/>
        <v>0.664080105647749</v>
      </c>
      <c r="BP126" s="124">
        <v>11.2</v>
      </c>
      <c r="BQ126" s="312">
        <f t="shared" si="105"/>
        <v>4.0691811641483833</v>
      </c>
      <c r="BR126" s="119"/>
      <c r="BT126" s="80"/>
      <c r="BV126" s="81"/>
      <c r="BX126" s="123">
        <f t="shared" si="65"/>
        <v>-9.6320000000000017E-3</v>
      </c>
      <c r="BY126" s="123">
        <f t="shared" si="73"/>
        <v>9.6320000000000017E-3</v>
      </c>
      <c r="BZ126" s="496">
        <f t="shared" si="106"/>
        <v>39.512766286036673</v>
      </c>
      <c r="CA126" s="496"/>
      <c r="CB126" s="496"/>
      <c r="CK126" s="80"/>
      <c r="CM126" s="81"/>
      <c r="CO126" s="123">
        <f t="shared" si="91"/>
        <v>-1.7887999999999935E-2</v>
      </c>
      <c r="CP126" s="470">
        <f t="shared" si="92"/>
        <v>6.211200000000007E-2</v>
      </c>
      <c r="CQ126" s="470"/>
      <c r="CR126" s="129">
        <f t="shared" si="93"/>
        <v>4.5037074431999968E-5</v>
      </c>
      <c r="CS126" s="462">
        <f t="shared" si="109"/>
        <v>1.824005836800001E-5</v>
      </c>
      <c r="CT126" s="462"/>
      <c r="CU126" s="130">
        <f t="shared" si="94"/>
        <v>6.3277132799999984E-5</v>
      </c>
      <c r="CV126" s="413">
        <f t="shared" si="95"/>
        <v>-8.3617538396563269</v>
      </c>
      <c r="CX126" s="413"/>
      <c r="DA126" s="123">
        <f t="shared" si="114"/>
        <v>4.6060000000000094E-2</v>
      </c>
      <c r="DB126" s="123">
        <f t="shared" si="98"/>
        <v>-4.3060000000000091E-2</v>
      </c>
      <c r="DC126" s="467">
        <f t="shared" si="99"/>
        <v>3.5279999999998896E-5</v>
      </c>
      <c r="DD126" s="467"/>
      <c r="DF126" s="424">
        <f t="shared" si="100"/>
        <v>0</v>
      </c>
      <c r="DG126" s="424">
        <f t="shared" si="86"/>
        <v>1.676858399999949E-6</v>
      </c>
      <c r="DH126" s="129">
        <f t="shared" si="101"/>
        <v>0</v>
      </c>
      <c r="DI126" s="129">
        <f t="shared" si="115"/>
        <v>1.676858399999949E-6</v>
      </c>
      <c r="DJ126" s="313">
        <f t="shared" si="102"/>
        <v>-0.23312593213228786</v>
      </c>
      <c r="DL126" s="81"/>
      <c r="DN126" s="123">
        <f t="shared" si="76"/>
        <v>-1.1008E-2</v>
      </c>
      <c r="DO126" s="470">
        <f t="shared" si="77"/>
        <v>22.57872359202095</v>
      </c>
      <c r="DP126" s="470"/>
      <c r="DQ126" s="470">
        <f t="shared" si="78"/>
        <v>24.104811305511973</v>
      </c>
      <c r="DR126" s="470"/>
      <c r="DS126" s="125">
        <f t="shared" si="79"/>
        <v>46.683534897532923</v>
      </c>
      <c r="DT126" s="125">
        <f t="shared" si="80"/>
        <v>-1.5260877134910231</v>
      </c>
      <c r="ED126" s="80"/>
      <c r="EF126" s="81"/>
      <c r="EH126" s="123">
        <f t="shared" si="68"/>
        <v>-9.6320000000000017E-3</v>
      </c>
      <c r="EI126" s="470">
        <f t="shared" si="69"/>
        <v>1775.5587812078209</v>
      </c>
      <c r="EJ126" s="470"/>
      <c r="EK126" s="470"/>
      <c r="EL126" s="128">
        <f t="shared" si="70"/>
        <v>10.679354091968172</v>
      </c>
      <c r="ER126" s="111"/>
      <c r="EX126" s="80"/>
      <c r="EZ126" s="81"/>
      <c r="FB126" s="124">
        <v>10.5</v>
      </c>
      <c r="FC126" s="38">
        <f t="shared" si="87"/>
        <v>18.92700693549255</v>
      </c>
      <c r="FD126" s="125">
        <f t="shared" si="88"/>
        <v>18.49209445491714</v>
      </c>
      <c r="FE126" s="80"/>
      <c r="FF126" s="81"/>
      <c r="FG126" s="124">
        <v>10.5</v>
      </c>
      <c r="FH126" s="129">
        <f t="shared" si="89"/>
        <v>0</v>
      </c>
      <c r="FI126" s="422">
        <f t="shared" si="90"/>
        <v>1.7976931348623099E+308</v>
      </c>
      <c r="FJ126" s="80"/>
      <c r="FM126" s="51"/>
      <c r="FN126" s="41">
        <v>11.9</v>
      </c>
      <c r="FO126" s="42">
        <v>-73.500000000001819</v>
      </c>
      <c r="FP126" s="50"/>
      <c r="FQ126" s="51"/>
      <c r="FR126" s="41">
        <v>11.9</v>
      </c>
      <c r="FS126" s="42">
        <v>-22.049999999988358</v>
      </c>
      <c r="FT126" s="50"/>
      <c r="FU126" s="51"/>
      <c r="FV126" s="41">
        <v>11.9</v>
      </c>
      <c r="FW126" s="42">
        <v>-47.25</v>
      </c>
      <c r="FX126" s="50"/>
      <c r="FY126" s="51"/>
      <c r="FZ126" s="41">
        <v>11.9</v>
      </c>
      <c r="GA126" s="42">
        <v>33.075000000002547</v>
      </c>
      <c r="GB126" s="88"/>
    </row>
    <row r="127" spans="1:184">
      <c r="A127" s="13"/>
      <c r="B127" s="13"/>
      <c r="C127" s="13"/>
      <c r="D127" s="13"/>
      <c r="E127" s="13"/>
      <c r="F127" s="13"/>
      <c r="G127" s="13"/>
      <c r="H127" s="13"/>
      <c r="BC127" s="109">
        <v>-6.0000000000000097E-3</v>
      </c>
      <c r="BD127" s="110">
        <f t="shared" si="60"/>
        <v>-4.1280000000000067E-3</v>
      </c>
      <c r="BE127" s="111"/>
      <c r="BF127" s="123"/>
      <c r="BG127" s="111"/>
      <c r="BI127" s="81"/>
      <c r="BK127" s="124">
        <v>11.3</v>
      </c>
      <c r="BL127" s="312">
        <f t="shared" si="104"/>
        <v>0.4851729561943029</v>
      </c>
      <c r="BP127" s="124">
        <v>11.3</v>
      </c>
      <c r="BQ127" s="312">
        <f t="shared" si="105"/>
        <v>3.648582947063324</v>
      </c>
      <c r="BR127" s="119"/>
      <c r="BT127" s="80"/>
      <c r="BV127" s="81"/>
      <c r="BX127" s="123">
        <f t="shared" si="65"/>
        <v>-8.9440000000000006E-3</v>
      </c>
      <c r="BY127" s="123">
        <f t="shared" si="73"/>
        <v>8.9440000000000006E-3</v>
      </c>
      <c r="BZ127" s="496">
        <f t="shared" si="106"/>
        <v>36.690425837034049</v>
      </c>
      <c r="CA127" s="496"/>
      <c r="CB127" s="496"/>
      <c r="CE127" s="123"/>
      <c r="CK127" s="80"/>
      <c r="CM127" s="81"/>
      <c r="CO127" s="123">
        <f t="shared" si="91"/>
        <v>-1.7200000000000003E-2</v>
      </c>
      <c r="CP127" s="470">
        <f t="shared" si="92"/>
        <v>6.2799999999999995E-2</v>
      </c>
      <c r="CQ127" s="470"/>
      <c r="CR127" s="129">
        <f t="shared" si="93"/>
        <v>4.5037074431999968E-5</v>
      </c>
      <c r="CS127" s="462">
        <f t="shared" si="109"/>
        <v>1.831248E-5</v>
      </c>
      <c r="CT127" s="462"/>
      <c r="CU127" s="130">
        <f t="shared" si="94"/>
        <v>6.3349554431999964E-5</v>
      </c>
      <c r="CV127" s="413">
        <f t="shared" si="95"/>
        <v>-8.371323992927401</v>
      </c>
      <c r="CX127" s="413"/>
      <c r="DA127" s="123">
        <f t="shared" si="114"/>
        <v>4.7040000000000096E-2</v>
      </c>
      <c r="DB127" s="123">
        <f t="shared" si="98"/>
        <v>-4.4040000000000093E-2</v>
      </c>
      <c r="DC127" s="467">
        <f t="shared" si="99"/>
        <v>2.3519999999998877E-5</v>
      </c>
      <c r="DD127" s="467"/>
      <c r="DF127" s="424">
        <f t="shared" si="100"/>
        <v>0</v>
      </c>
      <c r="DG127" s="424">
        <f t="shared" si="86"/>
        <v>1.1294303999999472E-6</v>
      </c>
      <c r="DH127" s="129">
        <f t="shared" si="101"/>
        <v>0</v>
      </c>
      <c r="DI127" s="129">
        <f t="shared" si="115"/>
        <v>1.1294303999999472E-6</v>
      </c>
      <c r="DJ127" s="313">
        <f t="shared" si="102"/>
        <v>-0.15701952817157275</v>
      </c>
      <c r="DL127" s="81"/>
      <c r="DN127" s="123">
        <f t="shared" si="76"/>
        <v>-1.0320000000000001E-2</v>
      </c>
      <c r="DO127" s="470">
        <f t="shared" si="77"/>
        <v>21.167553367519645</v>
      </c>
      <c r="DP127" s="470"/>
      <c r="DQ127" s="470">
        <f t="shared" si="78"/>
        <v>22.790496233214508</v>
      </c>
      <c r="DR127" s="470"/>
      <c r="DS127" s="125">
        <f t="shared" si="79"/>
        <v>43.958049600734157</v>
      </c>
      <c r="DT127" s="125">
        <f t="shared" si="80"/>
        <v>-1.6229428656948635</v>
      </c>
      <c r="ED127" s="80"/>
      <c r="EF127" s="81"/>
      <c r="EH127" s="123">
        <f t="shared" si="68"/>
        <v>-8.9440000000000006E-3</v>
      </c>
      <c r="EI127" s="470">
        <f t="shared" si="69"/>
        <v>1560.7444364236012</v>
      </c>
      <c r="EJ127" s="470"/>
      <c r="EK127" s="470"/>
      <c r="EL127" s="128">
        <f t="shared" si="70"/>
        <v>11.390600390447982</v>
      </c>
      <c r="ER127" s="111"/>
      <c r="EX127" s="80"/>
      <c r="EZ127" s="81"/>
      <c r="FB127" s="124">
        <v>10.6</v>
      </c>
      <c r="FC127" s="38">
        <f t="shared" si="87"/>
        <v>17.440657492884881</v>
      </c>
      <c r="FD127" s="125">
        <f t="shared" si="88"/>
        <v>20.068050768314588</v>
      </c>
      <c r="FE127" s="80"/>
      <c r="FF127" s="81"/>
      <c r="FG127" s="124">
        <v>10.6</v>
      </c>
      <c r="FH127" s="129">
        <f t="shared" si="89"/>
        <v>0</v>
      </c>
      <c r="FI127" s="422">
        <f t="shared" si="90"/>
        <v>1.7976931348623099E+308</v>
      </c>
      <c r="FJ127" s="80"/>
      <c r="FM127" s="51"/>
      <c r="FN127" s="41">
        <v>12</v>
      </c>
      <c r="FO127" s="42">
        <v>-57.142857142858702</v>
      </c>
      <c r="FP127" s="50"/>
      <c r="FQ127" s="51"/>
      <c r="FR127" s="41">
        <v>12</v>
      </c>
      <c r="FS127" s="42">
        <v>-28.571428571420256</v>
      </c>
      <c r="FT127" s="50"/>
      <c r="FU127" s="51"/>
      <c r="FV127" s="41">
        <v>12</v>
      </c>
      <c r="FW127" s="42">
        <v>-42.857142857142662</v>
      </c>
      <c r="FX127" s="50"/>
      <c r="FY127" s="51"/>
      <c r="FZ127" s="41">
        <v>12</v>
      </c>
      <c r="GA127" s="42">
        <v>28.571428571427532</v>
      </c>
      <c r="GB127" s="88"/>
    </row>
    <row r="128" spans="1:184">
      <c r="A128" s="13"/>
      <c r="B128" s="13"/>
      <c r="C128" s="13"/>
      <c r="D128" s="13"/>
      <c r="E128" s="13"/>
      <c r="F128" s="13"/>
      <c r="G128" s="13"/>
      <c r="H128" s="13"/>
      <c r="BC128" s="109">
        <v>-5.0000000000000001E-3</v>
      </c>
      <c r="BD128" s="110">
        <f t="shared" si="60"/>
        <v>-3.4400000000000003E-3</v>
      </c>
      <c r="BE128" s="111"/>
      <c r="BF128" s="123"/>
      <c r="BG128" s="111"/>
      <c r="BI128" s="81"/>
      <c r="BK128" s="124">
        <v>11.4</v>
      </c>
      <c r="BL128" s="312">
        <f t="shared" si="104"/>
        <v>0.32719981881770499</v>
      </c>
      <c r="BP128" s="124">
        <v>11.4</v>
      </c>
      <c r="BQ128" s="312">
        <f t="shared" si="105"/>
        <v>3.2580142192544472</v>
      </c>
      <c r="BR128" s="119"/>
      <c r="BT128" s="80"/>
      <c r="BV128" s="81"/>
      <c r="BX128" s="123">
        <f t="shared" si="65"/>
        <v>-8.2560000000000012E-3</v>
      </c>
      <c r="BY128" s="123">
        <f t="shared" si="73"/>
        <v>8.2560000000000012E-3</v>
      </c>
      <c r="BZ128" s="496">
        <f t="shared" si="106"/>
        <v>33.868085388031432</v>
      </c>
      <c r="CA128" s="496"/>
      <c r="CB128" s="496"/>
      <c r="CK128" s="80"/>
      <c r="CM128" s="81"/>
      <c r="CO128" s="123">
        <f t="shared" si="91"/>
        <v>-1.6512000000000002E-2</v>
      </c>
      <c r="CP128" s="470">
        <f t="shared" si="92"/>
        <v>6.3488000000000003E-2</v>
      </c>
      <c r="CQ128" s="470"/>
      <c r="CR128" s="129">
        <f t="shared" si="93"/>
        <v>4.5037074431999968E-5</v>
      </c>
      <c r="CS128" s="462">
        <f t="shared" si="109"/>
        <v>1.8382061568000004E-5</v>
      </c>
      <c r="CT128" s="462"/>
      <c r="CU128" s="130">
        <f t="shared" si="94"/>
        <v>6.3419135999999969E-5</v>
      </c>
      <c r="CV128" s="413">
        <f t="shared" si="95"/>
        <v>-8.3805188460701991</v>
      </c>
      <c r="CX128" s="413"/>
      <c r="DA128" s="123">
        <f t="shared" si="114"/>
        <v>4.8020000000000097E-2</v>
      </c>
      <c r="DB128" s="123">
        <f t="shared" si="98"/>
        <v>-4.5020000000000095E-2</v>
      </c>
      <c r="DC128" s="467">
        <f t="shared" si="99"/>
        <v>1.1759999999998856E-5</v>
      </c>
      <c r="DD128" s="467"/>
      <c r="DF128" s="424">
        <f t="shared" si="100"/>
        <v>0</v>
      </c>
      <c r="DG128" s="424">
        <f t="shared" si="86"/>
        <v>5.7047759999994509E-7</v>
      </c>
      <c r="DH128" s="129">
        <f t="shared" si="101"/>
        <v>0</v>
      </c>
      <c r="DI128" s="129">
        <f t="shared" si="115"/>
        <v>5.7047759999994509E-7</v>
      </c>
      <c r="DJ128" s="313">
        <f t="shared" si="102"/>
        <v>-7.9310884127474141E-2</v>
      </c>
      <c r="DL128" s="81"/>
      <c r="DN128" s="123">
        <f t="shared" si="76"/>
        <v>-9.6320000000000017E-3</v>
      </c>
      <c r="DO128" s="470">
        <f t="shared" si="77"/>
        <v>19.756383143018336</v>
      </c>
      <c r="DP128" s="470"/>
      <c r="DQ128" s="470">
        <f t="shared" si="78"/>
        <v>21.488323234678578</v>
      </c>
      <c r="DR128" s="470"/>
      <c r="DS128" s="125">
        <f t="shared" si="79"/>
        <v>41.244706377696915</v>
      </c>
      <c r="DT128" s="125">
        <f t="shared" si="80"/>
        <v>-1.7319400916602419</v>
      </c>
      <c r="ED128" s="80"/>
      <c r="EF128" s="81"/>
      <c r="EH128" s="123">
        <f t="shared" si="68"/>
        <v>-8.2560000000000012E-3</v>
      </c>
      <c r="EI128" s="470">
        <f t="shared" si="69"/>
        <v>1361.8424026560333</v>
      </c>
      <c r="EJ128" s="470"/>
      <c r="EK128" s="470"/>
      <c r="EL128" s="128">
        <f t="shared" si="70"/>
        <v>12.19408133901201</v>
      </c>
      <c r="ER128" s="111"/>
      <c r="EX128" s="80"/>
      <c r="EZ128" s="81"/>
      <c r="FB128" s="124">
        <v>10.7</v>
      </c>
      <c r="FC128" s="38">
        <f t="shared" si="87"/>
        <v>16.009930274740679</v>
      </c>
      <c r="FD128" s="125">
        <f t="shared" si="88"/>
        <v>21.861431873454499</v>
      </c>
      <c r="FE128" s="80"/>
      <c r="FF128" s="81"/>
      <c r="FG128" s="124">
        <v>10.7</v>
      </c>
      <c r="FH128" s="129">
        <f t="shared" si="89"/>
        <v>0</v>
      </c>
      <c r="FI128" s="422">
        <f t="shared" si="90"/>
        <v>1.7976931348623099E+308</v>
      </c>
      <c r="FJ128" s="80"/>
      <c r="FM128" s="51"/>
      <c r="FN128" s="41">
        <v>12.1</v>
      </c>
      <c r="FO128" s="42">
        <v>-42.071428571429351</v>
      </c>
      <c r="FP128" s="50"/>
      <c r="FQ128" s="51"/>
      <c r="FR128" s="41">
        <v>12.1</v>
      </c>
      <c r="FS128" s="42">
        <v>-33.521428571431898</v>
      </c>
      <c r="FT128" s="50"/>
      <c r="FU128" s="51"/>
      <c r="FV128" s="41">
        <v>12.1</v>
      </c>
      <c r="FW128" s="42">
        <v>-38.678571428571558</v>
      </c>
      <c r="FX128" s="50"/>
      <c r="FY128" s="51"/>
      <c r="FZ128" s="41">
        <v>12.1</v>
      </c>
      <c r="GA128" s="42">
        <v>24.496428571428623</v>
      </c>
      <c r="GB128" s="88"/>
    </row>
    <row r="129" spans="1:184">
      <c r="A129" s="13"/>
      <c r="B129" s="13"/>
      <c r="C129" s="13"/>
      <c r="D129" s="13"/>
      <c r="E129" s="13"/>
      <c r="F129" s="13"/>
      <c r="G129" s="13"/>
      <c r="H129" s="13"/>
      <c r="BC129" s="109">
        <v>-4.0000000000000001E-3</v>
      </c>
      <c r="BD129" s="110">
        <f t="shared" si="60"/>
        <v>-2.7520000000000001E-3</v>
      </c>
      <c r="BE129" s="111"/>
      <c r="BF129" s="123"/>
      <c r="BG129" s="111"/>
      <c r="BI129" s="81"/>
      <c r="BK129" s="124">
        <v>11.5</v>
      </c>
      <c r="BL129" s="312">
        <f t="shared" si="104"/>
        <v>0.18907164086639619</v>
      </c>
      <c r="BP129" s="124">
        <v>11.5</v>
      </c>
      <c r="BQ129" s="312">
        <f t="shared" si="105"/>
        <v>2.8963627774153355</v>
      </c>
      <c r="BR129" s="119"/>
      <c r="BT129" s="80"/>
      <c r="BV129" s="81"/>
      <c r="BX129" s="123">
        <f t="shared" si="65"/>
        <v>-7.5680000000000001E-3</v>
      </c>
      <c r="BY129" s="123">
        <f t="shared" si="73"/>
        <v>7.5680000000000001E-3</v>
      </c>
      <c r="BZ129" s="496">
        <f t="shared" si="106"/>
        <v>31.045744939028808</v>
      </c>
      <c r="CA129" s="496"/>
      <c r="CB129" s="496"/>
      <c r="CE129" s="123"/>
      <c r="CK129" s="80"/>
      <c r="CM129" s="81"/>
      <c r="CO129" s="123">
        <f t="shared" si="91"/>
        <v>-1.5824000000000001E-2</v>
      </c>
      <c r="CP129" s="470">
        <f t="shared" si="92"/>
        <v>6.4175999999999997E-2</v>
      </c>
      <c r="CQ129" s="470"/>
      <c r="CR129" s="129">
        <f t="shared" si="93"/>
        <v>4.5037074431999968E-5</v>
      </c>
      <c r="CS129" s="462">
        <f t="shared" si="109"/>
        <v>1.8448803072E-5</v>
      </c>
      <c r="CT129" s="462"/>
      <c r="CU129" s="130">
        <f t="shared" si="94"/>
        <v>6.3485877503999971E-5</v>
      </c>
      <c r="CV129" s="413">
        <f t="shared" si="95"/>
        <v>-8.3893383990847195</v>
      </c>
      <c r="CX129" s="413"/>
      <c r="DA129" s="123">
        <f t="shared" si="114"/>
        <v>4.9000000000000002E-2</v>
      </c>
      <c r="DB129" s="123">
        <f t="shared" si="98"/>
        <v>-4.5999999999999999E-2</v>
      </c>
      <c r="DC129" s="467">
        <f t="shared" si="99"/>
        <v>0</v>
      </c>
      <c r="DD129" s="467"/>
      <c r="DF129" s="424">
        <f t="shared" si="100"/>
        <v>0</v>
      </c>
      <c r="DG129" s="424">
        <f t="shared" si="86"/>
        <v>0</v>
      </c>
      <c r="DH129" s="129">
        <f t="shared" si="101"/>
        <v>0</v>
      </c>
      <c r="DI129" s="129">
        <f t="shared" si="115"/>
        <v>0</v>
      </c>
      <c r="DJ129" s="313">
        <f t="shared" si="102"/>
        <v>0</v>
      </c>
      <c r="DL129" s="81"/>
      <c r="DN129" s="123">
        <f t="shared" si="76"/>
        <v>-8.9440000000000006E-3</v>
      </c>
      <c r="DO129" s="470">
        <f t="shared" si="77"/>
        <v>18.345212918517024</v>
      </c>
      <c r="DP129" s="470"/>
      <c r="DQ129" s="470">
        <f t="shared" si="78"/>
        <v>20.200640248911895</v>
      </c>
      <c r="DR129" s="470"/>
      <c r="DS129" s="125">
        <f t="shared" si="79"/>
        <v>38.545853167428916</v>
      </c>
      <c r="DT129" s="125">
        <f t="shared" si="80"/>
        <v>-1.8554273303948712</v>
      </c>
      <c r="ED129" s="80"/>
      <c r="EF129" s="81"/>
      <c r="EH129" s="123">
        <f t="shared" si="68"/>
        <v>-7.5680000000000001E-3</v>
      </c>
      <c r="EI129" s="470">
        <f t="shared" si="69"/>
        <v>1178.8526482138261</v>
      </c>
      <c r="EJ129" s="470"/>
      <c r="EK129" s="470"/>
      <c r="EL129" s="128">
        <f t="shared" si="70"/>
        <v>13.106379895222448</v>
      </c>
      <c r="ER129" s="111"/>
      <c r="EX129" s="80"/>
      <c r="EZ129" s="81"/>
      <c r="FB129" s="124">
        <v>10.8</v>
      </c>
      <c r="FC129" s="38">
        <f t="shared" si="87"/>
        <v>14.634825281060062</v>
      </c>
      <c r="FD129" s="125">
        <f t="shared" si="88"/>
        <v>23.915557123388361</v>
      </c>
      <c r="FE129" s="80"/>
      <c r="FF129" s="81"/>
      <c r="FG129" s="124">
        <v>10.8</v>
      </c>
      <c r="FH129" s="129">
        <f t="shared" si="89"/>
        <v>0</v>
      </c>
      <c r="FI129" s="422">
        <f t="shared" si="90"/>
        <v>1.7976931348623099E+308</v>
      </c>
      <c r="FJ129" s="80"/>
      <c r="FM129" s="51"/>
      <c r="FN129" s="41">
        <v>12.2</v>
      </c>
      <c r="FO129" s="42">
        <v>-28.285714285713766</v>
      </c>
      <c r="FP129" s="50"/>
      <c r="FQ129" s="51"/>
      <c r="FR129" s="41">
        <v>12.2</v>
      </c>
      <c r="FS129" s="42">
        <v>-37.028571428571013</v>
      </c>
      <c r="FT129" s="50"/>
      <c r="FU129" s="51"/>
      <c r="FV129" s="41">
        <v>12.2</v>
      </c>
      <c r="FW129" s="42">
        <v>-34.714285714285325</v>
      </c>
      <c r="FX129" s="50"/>
      <c r="FY129" s="51"/>
      <c r="FZ129" s="41">
        <v>12.2</v>
      </c>
      <c r="GA129" s="42">
        <v>20.828571428570285</v>
      </c>
      <c r="GB129" s="88"/>
    </row>
    <row r="130" spans="1:184">
      <c r="A130" s="13"/>
      <c r="B130" s="13"/>
      <c r="C130" s="13"/>
      <c r="D130" s="13"/>
      <c r="E130" s="13"/>
      <c r="F130" s="13"/>
      <c r="G130" s="13"/>
      <c r="H130" s="13"/>
      <c r="BC130" s="109">
        <v>-3.0000000000000001E-3</v>
      </c>
      <c r="BD130" s="110">
        <f t="shared" si="60"/>
        <v>-2.0640000000000003E-3</v>
      </c>
      <c r="BE130" s="111"/>
      <c r="BF130" s="123"/>
      <c r="BG130" s="111"/>
      <c r="BI130" s="81"/>
      <c r="BK130" s="124">
        <v>11.6</v>
      </c>
      <c r="BL130" s="312">
        <f t="shared" si="104"/>
        <v>6.9699369688940638E-2</v>
      </c>
      <c r="BP130" s="124">
        <v>11.6</v>
      </c>
      <c r="BQ130" s="312">
        <f t="shared" si="105"/>
        <v>2.5625164182392894</v>
      </c>
      <c r="BR130" s="119"/>
      <c r="BT130" s="80"/>
      <c r="BV130" s="81"/>
      <c r="BX130" s="123">
        <f t="shared" si="65"/>
        <v>-6.8800000000000007E-3</v>
      </c>
      <c r="BY130" s="123">
        <f t="shared" si="73"/>
        <v>6.8800000000000007E-3</v>
      </c>
      <c r="BZ130" s="496">
        <f t="shared" si="106"/>
        <v>28.223404490026191</v>
      </c>
      <c r="CA130" s="496"/>
      <c r="CB130" s="496"/>
      <c r="CK130" s="80"/>
      <c r="CM130" s="81"/>
      <c r="CO130" s="123">
        <f t="shared" si="91"/>
        <v>-1.5136E-2</v>
      </c>
      <c r="CP130" s="470">
        <f t="shared" si="92"/>
        <v>6.4864000000000005E-2</v>
      </c>
      <c r="CQ130" s="470"/>
      <c r="CR130" s="129">
        <f t="shared" si="93"/>
        <v>4.5037074431999968E-5</v>
      </c>
      <c r="CS130" s="462">
        <f t="shared" si="109"/>
        <v>1.8512704511999999E-5</v>
      </c>
      <c r="CT130" s="462"/>
      <c r="CU130" s="130">
        <f t="shared" si="94"/>
        <v>6.354977894399997E-5</v>
      </c>
      <c r="CV130" s="413">
        <f t="shared" si="95"/>
        <v>-8.397782651970962</v>
      </c>
      <c r="CX130" s="413"/>
      <c r="DA130" s="123"/>
      <c r="DL130" s="81"/>
      <c r="DN130" s="123">
        <f t="shared" si="76"/>
        <v>-8.2560000000000012E-3</v>
      </c>
      <c r="DO130" s="470">
        <f t="shared" si="77"/>
        <v>16.934042694015716</v>
      </c>
      <c r="DP130" s="470"/>
      <c r="DQ130" s="470">
        <f t="shared" si="78"/>
        <v>18.930404122234041</v>
      </c>
      <c r="DR130" s="470"/>
      <c r="DS130" s="125">
        <f t="shared" si="79"/>
        <v>35.864446816249753</v>
      </c>
      <c r="DT130" s="125">
        <f t="shared" si="80"/>
        <v>-1.9963614282183251</v>
      </c>
      <c r="ED130" s="80"/>
      <c r="EF130" s="81"/>
      <c r="EH130" s="123">
        <f t="shared" si="68"/>
        <v>-6.8800000000000007E-3</v>
      </c>
      <c r="EI130" s="470">
        <f t="shared" si="69"/>
        <v>1011.775143940989</v>
      </c>
      <c r="EJ130" s="470"/>
      <c r="EK130" s="470"/>
      <c r="EL130" s="128">
        <f t="shared" si="70"/>
        <v>14.147200571908947</v>
      </c>
      <c r="ER130" s="111"/>
      <c r="EX130" s="80"/>
      <c r="EZ130" s="81"/>
      <c r="FB130" s="124">
        <v>10.9</v>
      </c>
      <c r="FC130" s="38">
        <f t="shared" si="87"/>
        <v>13.31534251184287</v>
      </c>
      <c r="FD130" s="125">
        <f t="shared" si="88"/>
        <v>26.285467286230499</v>
      </c>
      <c r="FE130" s="80"/>
      <c r="FF130" s="81"/>
      <c r="FG130" s="124">
        <v>10.9</v>
      </c>
      <c r="FH130" s="129">
        <f t="shared" si="89"/>
        <v>0</v>
      </c>
      <c r="FI130" s="422">
        <f t="shared" si="90"/>
        <v>1.7976931348623099E+308</v>
      </c>
      <c r="FJ130" s="80"/>
      <c r="FM130" s="51"/>
      <c r="FN130" s="41">
        <v>12.3</v>
      </c>
      <c r="FO130" s="42">
        <v>-15.785714285717404</v>
      </c>
      <c r="FP130" s="50"/>
      <c r="FQ130" s="51"/>
      <c r="FR130" s="41">
        <v>12.3</v>
      </c>
      <c r="FS130" s="42">
        <v>-39.221428571414435</v>
      </c>
      <c r="FT130" s="50"/>
      <c r="FU130" s="51"/>
      <c r="FV130" s="41">
        <v>12.3</v>
      </c>
      <c r="FW130" s="42">
        <v>-30.964285714285779</v>
      </c>
      <c r="FX130" s="50"/>
      <c r="FY130" s="51"/>
      <c r="FZ130" s="41">
        <v>12.3</v>
      </c>
      <c r="GA130" s="42">
        <v>17.546428571429715</v>
      </c>
      <c r="GB130" s="88"/>
    </row>
    <row r="131" spans="1:184">
      <c r="A131" s="13"/>
      <c r="B131" s="13"/>
      <c r="C131" s="13"/>
      <c r="D131" s="13"/>
      <c r="E131" s="13"/>
      <c r="F131" s="13"/>
      <c r="G131" s="13"/>
      <c r="H131" s="13"/>
      <c r="BC131" s="109">
        <v>-2E-3</v>
      </c>
      <c r="BD131" s="110">
        <f t="shared" si="60"/>
        <v>-1.3760000000000001E-3</v>
      </c>
      <c r="BE131" s="111"/>
      <c r="BF131" s="123"/>
      <c r="BG131" s="111"/>
      <c r="BI131" s="81"/>
      <c r="BK131" s="124">
        <v>11.7</v>
      </c>
      <c r="BL131" s="312">
        <f t="shared" si="104"/>
        <v>-3.2006047365851081E-2</v>
      </c>
      <c r="BP131" s="124">
        <v>11.7</v>
      </c>
      <c r="BQ131" s="312">
        <f t="shared" si="105"/>
        <v>2.2553629384197964</v>
      </c>
      <c r="BR131" s="119"/>
      <c r="BT131" s="80"/>
      <c r="BV131" s="81"/>
      <c r="BX131" s="123">
        <f t="shared" si="65"/>
        <v>-6.1919999999999944E-3</v>
      </c>
      <c r="BY131" s="123">
        <f t="shared" si="73"/>
        <v>6.1919999999999944E-3</v>
      </c>
      <c r="BZ131" s="496">
        <f t="shared" si="106"/>
        <v>25.401064041023545</v>
      </c>
      <c r="CA131" s="496"/>
      <c r="CB131" s="496"/>
      <c r="CE131" s="123"/>
      <c r="CK131" s="80"/>
      <c r="CM131" s="81"/>
      <c r="CO131" s="123">
        <f t="shared" si="91"/>
        <v>-1.4448000000000003E-2</v>
      </c>
      <c r="CP131" s="470">
        <f t="shared" si="92"/>
        <v>6.5551999999999999E-2</v>
      </c>
      <c r="CQ131" s="470"/>
      <c r="CR131" s="129">
        <f t="shared" si="93"/>
        <v>4.5037074431999968E-5</v>
      </c>
      <c r="CS131" s="462">
        <f t="shared" si="109"/>
        <v>1.8573765888E-5</v>
      </c>
      <c r="CT131" s="462"/>
      <c r="CU131" s="130">
        <f t="shared" si="94"/>
        <v>6.3610840319999968E-5</v>
      </c>
      <c r="CV131" s="413">
        <f t="shared" si="95"/>
        <v>-8.4058516047289267</v>
      </c>
      <c r="CX131" s="413"/>
      <c r="DL131" s="81"/>
      <c r="DN131" s="123">
        <f t="shared" si="76"/>
        <v>-7.5680000000000001E-3</v>
      </c>
      <c r="DO131" s="470">
        <f t="shared" si="77"/>
        <v>15.522872469514404</v>
      </c>
      <c r="DP131" s="470"/>
      <c r="DQ131" s="470">
        <f t="shared" si="78"/>
        <v>17.681375121004379</v>
      </c>
      <c r="DR131" s="470"/>
      <c r="DS131" s="125">
        <f t="shared" si="79"/>
        <v>33.204247590518783</v>
      </c>
      <c r="DT131" s="125">
        <f t="shared" si="80"/>
        <v>-2.1585026514899752</v>
      </c>
      <c r="ED131" s="80"/>
      <c r="EF131" s="81"/>
      <c r="EH131" s="123">
        <f t="shared" si="68"/>
        <v>-6.1919999999999944E-3</v>
      </c>
      <c r="EI131" s="470">
        <f t="shared" si="69"/>
        <v>860.60986321683686</v>
      </c>
      <c r="EJ131" s="470"/>
      <c r="EK131" s="470"/>
      <c r="EL131" s="128">
        <f t="shared" si="70"/>
        <v>15.339434673515282</v>
      </c>
      <c r="ER131" s="111"/>
      <c r="EX131" s="80"/>
      <c r="EZ131" s="81"/>
      <c r="FB131" s="124">
        <v>11</v>
      </c>
      <c r="FC131" s="38">
        <f t="shared" si="87"/>
        <v>12.051481967089144</v>
      </c>
      <c r="FD131" s="125">
        <f t="shared" si="88"/>
        <v>29.042071419581379</v>
      </c>
      <c r="FE131" s="80"/>
      <c r="FF131" s="81"/>
      <c r="FG131" s="124">
        <v>11</v>
      </c>
      <c r="FH131" s="129">
        <f t="shared" si="89"/>
        <v>0</v>
      </c>
      <c r="FI131" s="422">
        <f t="shared" si="90"/>
        <v>1.7976931348623099E+308</v>
      </c>
      <c r="FJ131" s="80"/>
      <c r="FM131" s="51"/>
      <c r="FN131" s="41">
        <v>12.4</v>
      </c>
      <c r="FO131" s="42">
        <v>-4.57142857143117</v>
      </c>
      <c r="FP131" s="50"/>
      <c r="FQ131" s="51"/>
      <c r="FR131" s="41">
        <v>12.4</v>
      </c>
      <c r="FS131" s="42">
        <v>-40.228571428568102</v>
      </c>
      <c r="FT131" s="50"/>
      <c r="FU131" s="51"/>
      <c r="FV131" s="41">
        <v>12.4</v>
      </c>
      <c r="FW131" s="42">
        <v>-27.428571428571558</v>
      </c>
      <c r="FX131" s="50"/>
      <c r="FY131" s="51"/>
      <c r="FZ131" s="41">
        <v>12.4</v>
      </c>
      <c r="GA131" s="42">
        <v>14.628571428573196</v>
      </c>
      <c r="GB131" s="88"/>
    </row>
    <row r="132" spans="1:184">
      <c r="A132" s="13"/>
      <c r="B132" s="13"/>
      <c r="C132" s="13"/>
      <c r="D132" s="13"/>
      <c r="E132" s="13"/>
      <c r="F132" s="13"/>
      <c r="G132" s="13"/>
      <c r="H132" s="13"/>
      <c r="BC132" s="109">
        <v>-1E-3</v>
      </c>
      <c r="BD132" s="110">
        <f t="shared" si="60"/>
        <v>-6.8800000000000003E-4</v>
      </c>
      <c r="BE132" s="111"/>
      <c r="BF132" s="123"/>
      <c r="BG132" s="111"/>
      <c r="BI132" s="81"/>
      <c r="BK132" s="124">
        <v>11.8</v>
      </c>
      <c r="BL132" s="312">
        <f t="shared" si="104"/>
        <v>-0.11713366294941491</v>
      </c>
      <c r="BP132" s="124">
        <v>11.8</v>
      </c>
      <c r="BQ132" s="312">
        <f t="shared" si="105"/>
        <v>1.9737901346507252</v>
      </c>
      <c r="BR132" s="119"/>
      <c r="BT132" s="80"/>
      <c r="BV132" s="81"/>
      <c r="BX132" s="123">
        <f t="shared" si="65"/>
        <v>-5.5039999999999933E-3</v>
      </c>
      <c r="BY132" s="123">
        <f t="shared" si="73"/>
        <v>5.5039999999999933E-3</v>
      </c>
      <c r="BZ132" s="496">
        <f t="shared" si="106"/>
        <v>22.578723592020925</v>
      </c>
      <c r="CA132" s="496"/>
      <c r="CB132" s="496"/>
      <c r="CK132" s="80"/>
      <c r="CM132" s="81"/>
      <c r="CO132" s="123">
        <f t="shared" si="91"/>
        <v>-1.3760000000000001E-2</v>
      </c>
      <c r="CP132" s="470">
        <f t="shared" si="92"/>
        <v>6.6239999999999993E-2</v>
      </c>
      <c r="CQ132" s="470"/>
      <c r="CR132" s="129">
        <f t="shared" si="93"/>
        <v>4.5037074431999968E-5</v>
      </c>
      <c r="CS132" s="462">
        <f t="shared" si="109"/>
        <v>1.8631987199999998E-5</v>
      </c>
      <c r="CT132" s="462"/>
      <c r="CU132" s="130">
        <f t="shared" si="94"/>
        <v>6.3669061631999962E-5</v>
      </c>
      <c r="CV132" s="413">
        <f t="shared" si="95"/>
        <v>-8.4135452573586136</v>
      </c>
      <c r="CX132" s="413"/>
      <c r="DL132" s="81"/>
      <c r="DN132" s="123">
        <f t="shared" si="76"/>
        <v>-6.8800000000000007E-3</v>
      </c>
      <c r="DO132" s="470">
        <f t="shared" si="77"/>
        <v>14.111702245013095</v>
      </c>
      <c r="DP132" s="470"/>
      <c r="DQ132" s="470">
        <f t="shared" si="78"/>
        <v>16.458381893826232</v>
      </c>
      <c r="DR132" s="470"/>
      <c r="DS132" s="125">
        <f t="shared" si="79"/>
        <v>30.570084138839327</v>
      </c>
      <c r="DT132" s="125">
        <f t="shared" si="80"/>
        <v>-2.3466796488131365</v>
      </c>
      <c r="ED132" s="80"/>
      <c r="EF132" s="81"/>
      <c r="EH132" s="123">
        <f t="shared" si="68"/>
        <v>-5.5039999999999933E-3</v>
      </c>
      <c r="EI132" s="470">
        <f t="shared" si="69"/>
        <v>725.3567819559903</v>
      </c>
      <c r="EJ132" s="470"/>
      <c r="EK132" s="470"/>
      <c r="EL132" s="128">
        <f t="shared" si="70"/>
        <v>16.708469713672269</v>
      </c>
      <c r="ER132" s="111"/>
      <c r="EX132" s="80"/>
      <c r="EZ132" s="81"/>
      <c r="FB132" s="124">
        <v>11.1</v>
      </c>
      <c r="FC132" s="38">
        <f t="shared" si="87"/>
        <v>10.843243646798921</v>
      </c>
      <c r="FD132" s="125">
        <f t="shared" si="88"/>
        <v>32.278164302185068</v>
      </c>
      <c r="FE132" s="80"/>
      <c r="FF132" s="81"/>
      <c r="FG132" s="124">
        <v>11.1</v>
      </c>
      <c r="FH132" s="129">
        <f t="shared" si="89"/>
        <v>0</v>
      </c>
      <c r="FI132" s="422">
        <f t="shared" si="90"/>
        <v>1.7976931348623099E+308</v>
      </c>
      <c r="FJ132" s="80"/>
      <c r="FM132" s="51"/>
      <c r="FN132" s="41">
        <v>12.5</v>
      </c>
      <c r="FO132" s="42">
        <v>5.357142857141298</v>
      </c>
      <c r="FP132" s="50"/>
      <c r="FQ132" s="51"/>
      <c r="FR132" s="41">
        <v>12.5</v>
      </c>
      <c r="FS132" s="42">
        <v>-40.178571428565192</v>
      </c>
      <c r="FT132" s="50"/>
      <c r="FU132" s="51"/>
      <c r="FV132" s="41">
        <v>12.5</v>
      </c>
      <c r="FW132" s="42">
        <v>-24.107142857142662</v>
      </c>
      <c r="FX132" s="50"/>
      <c r="FY132" s="51"/>
      <c r="FZ132" s="41">
        <v>12.5</v>
      </c>
      <c r="GA132" s="42">
        <v>12.053571428572468</v>
      </c>
      <c r="GB132" s="88"/>
    </row>
    <row r="133" spans="1:184">
      <c r="A133" s="13"/>
      <c r="B133" s="13"/>
      <c r="C133" s="13"/>
      <c r="D133" s="13"/>
      <c r="E133" s="13"/>
      <c r="F133" s="13"/>
      <c r="G133" s="13"/>
      <c r="H133" s="13"/>
      <c r="BC133" s="109">
        <v>0</v>
      </c>
      <c r="BD133" s="110">
        <f t="shared" si="60"/>
        <v>0</v>
      </c>
      <c r="BE133" s="111"/>
      <c r="BF133" s="123"/>
      <c r="BG133" s="111"/>
      <c r="BI133" s="81"/>
      <c r="BK133" s="124">
        <v>11.9</v>
      </c>
      <c r="BL133" s="312">
        <f t="shared" si="104"/>
        <v>-0.18677252971331001</v>
      </c>
      <c r="BP133" s="124">
        <v>11.9</v>
      </c>
      <c r="BQ133" s="312">
        <f t="shared" si="105"/>
        <v>1.716685803625279</v>
      </c>
      <c r="BR133" s="119"/>
      <c r="BT133" s="80"/>
      <c r="BV133" s="81"/>
      <c r="BX133" s="123">
        <f t="shared" si="65"/>
        <v>-4.8160000000000069E-3</v>
      </c>
      <c r="BY133" s="123">
        <f t="shared" si="73"/>
        <v>4.8160000000000069E-3</v>
      </c>
      <c r="BZ133" s="496">
        <f t="shared" si="106"/>
        <v>19.756383143018361</v>
      </c>
      <c r="CA133" s="496"/>
      <c r="CB133" s="496"/>
      <c r="CE133" s="123"/>
      <c r="CK133" s="80"/>
      <c r="CM133" s="81"/>
      <c r="CO133" s="123">
        <f t="shared" si="91"/>
        <v>-1.3072E-2</v>
      </c>
      <c r="CP133" s="470">
        <f t="shared" si="92"/>
        <v>6.6928000000000001E-2</v>
      </c>
      <c r="CQ133" s="470"/>
      <c r="CR133" s="129">
        <f t="shared" si="93"/>
        <v>4.5037074431999968E-5</v>
      </c>
      <c r="CS133" s="462">
        <f t="shared" si="109"/>
        <v>1.8687368448000001E-5</v>
      </c>
      <c r="CT133" s="462"/>
      <c r="CU133" s="130">
        <f t="shared" si="94"/>
        <v>6.3724442879999968E-5</v>
      </c>
      <c r="CV133" s="413">
        <f t="shared" si="95"/>
        <v>-8.4208636098600245</v>
      </c>
      <c r="CX133" s="413"/>
      <c r="DL133" s="81"/>
      <c r="DN133" s="123">
        <f t="shared" si="76"/>
        <v>-6.1919999999999944E-3</v>
      </c>
      <c r="DO133" s="470">
        <f t="shared" si="77"/>
        <v>12.700532020511773</v>
      </c>
      <c r="DP133" s="470"/>
      <c r="DQ133" s="470">
        <f t="shared" si="78"/>
        <v>15.267682094463368</v>
      </c>
      <c r="DR133" s="470"/>
      <c r="DS133" s="125">
        <f t="shared" si="79"/>
        <v>27.96821411497514</v>
      </c>
      <c r="DT133" s="125">
        <f t="shared" si="80"/>
        <v>-2.5671500739515949</v>
      </c>
      <c r="ED133" s="80"/>
      <c r="EF133" s="81"/>
      <c r="EH133" s="123">
        <f t="shared" si="68"/>
        <v>-4.8160000000000069E-3</v>
      </c>
      <c r="EI133" s="470">
        <f t="shared" si="69"/>
        <v>606.01587860837117</v>
      </c>
      <c r="EJ133" s="470"/>
      <c r="EK133" s="470"/>
      <c r="EL133" s="128">
        <f t="shared" si="70"/>
        <v>18.279760948762551</v>
      </c>
      <c r="ER133" s="111"/>
      <c r="EX133" s="80"/>
      <c r="EZ133" s="81"/>
      <c r="FB133" s="124">
        <v>11.2</v>
      </c>
      <c r="FC133" s="38">
        <f t="shared" si="87"/>
        <v>9.6906275509721649</v>
      </c>
      <c r="FD133" s="125">
        <f t="shared" si="88"/>
        <v>36.11737198226011</v>
      </c>
      <c r="FE133" s="80"/>
      <c r="FF133" s="81"/>
      <c r="FG133" s="124">
        <v>11.2</v>
      </c>
      <c r="FH133" s="129">
        <f t="shared" si="89"/>
        <v>0</v>
      </c>
      <c r="FI133" s="422">
        <f t="shared" si="90"/>
        <v>1.7976931348623099E+308</v>
      </c>
      <c r="FJ133" s="80"/>
      <c r="FM133" s="51"/>
      <c r="FN133" s="41">
        <v>12.6</v>
      </c>
      <c r="FO133" s="42">
        <v>14</v>
      </c>
      <c r="FP133" s="50"/>
      <c r="FQ133" s="51"/>
      <c r="FR133" s="41">
        <v>12.6</v>
      </c>
      <c r="FS133" s="42">
        <v>-39.199999999982538</v>
      </c>
      <c r="FT133" s="50"/>
      <c r="FU133" s="51"/>
      <c r="FV133" s="41">
        <v>12.6</v>
      </c>
      <c r="FW133" s="42">
        <v>-21</v>
      </c>
      <c r="FX133" s="50"/>
      <c r="FY133" s="51"/>
      <c r="FZ133" s="41">
        <v>12.6</v>
      </c>
      <c r="GA133" s="42">
        <v>9.7999999999992724</v>
      </c>
      <c r="GB133" s="88"/>
    </row>
    <row r="134" spans="1:184">
      <c r="A134" s="13"/>
      <c r="B134" s="13"/>
      <c r="C134" s="13"/>
      <c r="D134" s="13"/>
      <c r="E134" s="13"/>
      <c r="F134" s="13"/>
      <c r="G134" s="13"/>
      <c r="H134" s="13"/>
      <c r="BC134" s="109">
        <v>1E-3</v>
      </c>
      <c r="BD134" s="110">
        <f t="shared" si="60"/>
        <v>6.8800000000000003E-4</v>
      </c>
      <c r="BE134" s="111"/>
      <c r="BF134" s="123"/>
      <c r="BG134" s="111"/>
      <c r="BI134" s="81"/>
      <c r="BK134" s="124">
        <v>12</v>
      </c>
      <c r="BL134" s="312">
        <f t="shared" si="104"/>
        <v>-0.24201170030884908</v>
      </c>
      <c r="BP134" s="124">
        <v>12</v>
      </c>
      <c r="BQ134" s="312">
        <f t="shared" si="105"/>
        <v>1.4829377420365701</v>
      </c>
      <c r="BR134" s="119"/>
      <c r="BT134" s="80"/>
      <c r="BV134" s="81"/>
      <c r="BX134" s="123">
        <f t="shared" si="65"/>
        <v>-4.1280000000000067E-3</v>
      </c>
      <c r="BY134" s="123">
        <f t="shared" si="73"/>
        <v>4.1280000000000067E-3</v>
      </c>
      <c r="BZ134" s="496">
        <f t="shared" si="106"/>
        <v>16.934042694015741</v>
      </c>
      <c r="CA134" s="496"/>
      <c r="CB134" s="496"/>
      <c r="CK134" s="80"/>
      <c r="CM134" s="81"/>
      <c r="CO134" s="123">
        <f t="shared" si="91"/>
        <v>-1.2384000000000001E-2</v>
      </c>
      <c r="CP134" s="470">
        <f t="shared" si="92"/>
        <v>6.7615999999999996E-2</v>
      </c>
      <c r="CQ134" s="470"/>
      <c r="CR134" s="129">
        <f t="shared" si="93"/>
        <v>4.5037074431999968E-5</v>
      </c>
      <c r="CS134" s="462">
        <f t="shared" si="109"/>
        <v>1.8739909631999998E-5</v>
      </c>
      <c r="CT134" s="462"/>
      <c r="CU134" s="130">
        <f t="shared" si="94"/>
        <v>6.3776984063999972E-5</v>
      </c>
      <c r="CV134" s="413">
        <f t="shared" si="95"/>
        <v>-8.4278066622331593</v>
      </c>
      <c r="CX134" s="413"/>
      <c r="DL134" s="81"/>
      <c r="DN134" s="123">
        <f t="shared" si="76"/>
        <v>-5.5039999999999933E-3</v>
      </c>
      <c r="DO134" s="470">
        <f t="shared" si="77"/>
        <v>11.289361796010462</v>
      </c>
      <c r="DP134" s="470"/>
      <c r="DQ134" s="470">
        <f t="shared" si="78"/>
        <v>14.1174489219874</v>
      </c>
      <c r="DR134" s="470"/>
      <c r="DS134" s="125">
        <f t="shared" si="79"/>
        <v>25.406810717997864</v>
      </c>
      <c r="DT134" s="125">
        <f t="shared" si="80"/>
        <v>-2.8280871259769373</v>
      </c>
      <c r="ED134" s="80"/>
      <c r="EF134" s="81"/>
      <c r="EH134" s="123">
        <f t="shared" si="68"/>
        <v>-4.1280000000000067E-3</v>
      </c>
      <c r="EI134" s="470">
        <f t="shared" si="69"/>
        <v>502.58713415919976</v>
      </c>
      <c r="EJ134" s="470"/>
      <c r="EK134" s="470"/>
      <c r="EL134" s="128">
        <f t="shared" si="70"/>
        <v>20.072747908573302</v>
      </c>
      <c r="ER134" s="111"/>
      <c r="EX134" s="80"/>
      <c r="EZ134" s="81"/>
      <c r="FB134" s="124">
        <v>11.3</v>
      </c>
      <c r="FC134" s="38">
        <f t="shared" si="87"/>
        <v>8.5936336796089936</v>
      </c>
      <c r="FD134" s="125">
        <f t="shared" si="88"/>
        <v>40.727823997255236</v>
      </c>
      <c r="FE134" s="80"/>
      <c r="FF134" s="81"/>
      <c r="FG134" s="124">
        <v>11.3</v>
      </c>
      <c r="FH134" s="129">
        <f t="shared" si="89"/>
        <v>0</v>
      </c>
      <c r="FI134" s="422">
        <f t="shared" si="90"/>
        <v>1.7976931348623099E+308</v>
      </c>
      <c r="FJ134" s="80"/>
      <c r="FM134" s="51"/>
      <c r="FN134" s="41">
        <v>12.7</v>
      </c>
      <c r="FO134" s="42">
        <v>21.357142857143117</v>
      </c>
      <c r="FP134" s="50"/>
      <c r="FQ134" s="51"/>
      <c r="FR134" s="41">
        <v>12.7</v>
      </c>
      <c r="FS134" s="42">
        <v>-37.421428571426077</v>
      </c>
      <c r="FT134" s="50"/>
      <c r="FU134" s="51"/>
      <c r="FV134" s="41">
        <v>12.7</v>
      </c>
      <c r="FW134" s="42">
        <v>-18.107142857142662</v>
      </c>
      <c r="FX134" s="50"/>
      <c r="FY134" s="51"/>
      <c r="FZ134" s="41">
        <v>12.7</v>
      </c>
      <c r="GA134" s="42">
        <v>7.8464285714289872</v>
      </c>
      <c r="GB134" s="88"/>
    </row>
    <row r="135" spans="1:184">
      <c r="A135" s="13"/>
      <c r="B135" s="13"/>
      <c r="C135" s="13"/>
      <c r="D135" s="13"/>
      <c r="E135" s="13"/>
      <c r="F135" s="13"/>
      <c r="G135" s="13"/>
      <c r="H135" s="13"/>
      <c r="BC135" s="109">
        <v>2E-3</v>
      </c>
      <c r="BD135" s="110">
        <f t="shared" si="60"/>
        <v>1.3760000000000001E-3</v>
      </c>
      <c r="BE135" s="111"/>
      <c r="BF135" s="123"/>
      <c r="BG135" s="111"/>
      <c r="BI135" s="81"/>
      <c r="BK135" s="124">
        <v>12.1</v>
      </c>
      <c r="BL135" s="312">
        <f t="shared" si="104"/>
        <v>-0.28394022738746799</v>
      </c>
      <c r="BP135" s="124">
        <v>12.1</v>
      </c>
      <c r="BQ135" s="312">
        <f t="shared" si="105"/>
        <v>1.2714337465786534</v>
      </c>
      <c r="BR135" s="119"/>
      <c r="BT135" s="80"/>
      <c r="BV135" s="81"/>
      <c r="BX135" s="123">
        <f t="shared" si="65"/>
        <v>-3.4400000000000003E-3</v>
      </c>
      <c r="BY135" s="123">
        <f t="shared" si="73"/>
        <v>3.4400000000000003E-3</v>
      </c>
      <c r="BZ135" s="496">
        <f t="shared" si="106"/>
        <v>14.111702245013095</v>
      </c>
      <c r="CA135" s="496"/>
      <c r="CB135" s="496"/>
      <c r="CE135" s="123"/>
      <c r="CK135" s="80"/>
      <c r="CM135" s="81"/>
      <c r="CO135" s="123">
        <f t="shared" si="91"/>
        <v>-1.1696000000000002E-2</v>
      </c>
      <c r="CP135" s="470">
        <f t="shared" si="92"/>
        <v>6.8304000000000004E-2</v>
      </c>
      <c r="CQ135" s="470"/>
      <c r="CR135" s="129">
        <f t="shared" si="93"/>
        <v>4.5037074431999968E-5</v>
      </c>
      <c r="CS135" s="462">
        <f t="shared" si="109"/>
        <v>1.8789610752000002E-5</v>
      </c>
      <c r="CT135" s="462"/>
      <c r="CU135" s="130">
        <f t="shared" si="94"/>
        <v>6.3826685183999973E-5</v>
      </c>
      <c r="CV135" s="413">
        <f t="shared" si="95"/>
        <v>-8.4343744144780128</v>
      </c>
      <c r="CX135" s="413"/>
      <c r="DL135" s="81"/>
      <c r="DN135" s="123">
        <f t="shared" si="76"/>
        <v>-4.8160000000000069E-3</v>
      </c>
      <c r="DO135" s="470">
        <f t="shared" si="77"/>
        <v>9.8781915715091806</v>
      </c>
      <c r="DP135" s="470"/>
      <c r="DQ135" s="470">
        <f t="shared" si="78"/>
        <v>13.018412728195607</v>
      </c>
      <c r="DR135" s="470"/>
      <c r="DS135" s="125">
        <f t="shared" si="79"/>
        <v>22.896604299704787</v>
      </c>
      <c r="DT135" s="125">
        <f t="shared" si="80"/>
        <v>-3.140221156686426</v>
      </c>
      <c r="ED135" s="80"/>
      <c r="EF135" s="81"/>
      <c r="EH135" s="123">
        <f t="shared" si="68"/>
        <v>-3.4400000000000003E-3</v>
      </c>
      <c r="EI135" s="470">
        <f t="shared" si="69"/>
        <v>415.07053212900644</v>
      </c>
      <c r="EJ135" s="470"/>
      <c r="EK135" s="470"/>
      <c r="EL135" s="128">
        <f t="shared" si="70"/>
        <v>22.087754311528506</v>
      </c>
      <c r="ER135" s="111"/>
      <c r="EX135" s="80"/>
      <c r="EZ135" s="81"/>
      <c r="FB135" s="124">
        <v>11.4</v>
      </c>
      <c r="FC135" s="38">
        <f t="shared" si="87"/>
        <v>7.5522620327092094</v>
      </c>
      <c r="FD135" s="125">
        <f t="shared" si="88"/>
        <v>46.343730988693615</v>
      </c>
      <c r="FE135" s="80"/>
      <c r="FF135" s="81"/>
      <c r="FG135" s="124">
        <v>11.4</v>
      </c>
      <c r="FH135" s="129">
        <f t="shared" si="89"/>
        <v>0</v>
      </c>
      <c r="FI135" s="422">
        <f t="shared" si="90"/>
        <v>1.7976931348623099E+308</v>
      </c>
      <c r="FJ135" s="80"/>
      <c r="FM135" s="51"/>
      <c r="FN135" s="41">
        <v>12.8</v>
      </c>
      <c r="FO135" s="42">
        <v>27.42857142856883</v>
      </c>
      <c r="FP135" s="50"/>
      <c r="FQ135" s="51"/>
      <c r="FR135" s="41">
        <v>12.8</v>
      </c>
      <c r="FS135" s="42">
        <v>-34.971428571414435</v>
      </c>
      <c r="FT135" s="50"/>
      <c r="FU135" s="51"/>
      <c r="FV135" s="41">
        <v>12.8</v>
      </c>
      <c r="FW135" s="42">
        <v>-15.428571428571558</v>
      </c>
      <c r="FX135" s="50"/>
      <c r="FY135" s="51"/>
      <c r="FZ135" s="41">
        <v>12.8</v>
      </c>
      <c r="GA135" s="42">
        <v>6.1714285714297148</v>
      </c>
      <c r="GB135" s="88"/>
    </row>
    <row r="136" spans="1:184">
      <c r="A136" s="13"/>
      <c r="B136" s="13"/>
      <c r="C136" s="13"/>
      <c r="D136" s="13"/>
      <c r="E136" s="13"/>
      <c r="F136" s="13"/>
      <c r="G136" s="13"/>
      <c r="H136" s="13"/>
      <c r="BC136" s="109">
        <v>3.0000000000000001E-3</v>
      </c>
      <c r="BD136" s="110">
        <f t="shared" si="60"/>
        <v>2.0640000000000003E-3</v>
      </c>
      <c r="BE136" s="111"/>
      <c r="BF136" s="123"/>
      <c r="BG136" s="111"/>
      <c r="BI136" s="81"/>
      <c r="BK136" s="124">
        <v>12.2</v>
      </c>
      <c r="BL136" s="312">
        <f t="shared" si="104"/>
        <v>-0.31364716360035616</v>
      </c>
      <c r="BP136" s="124">
        <v>12.2</v>
      </c>
      <c r="BQ136" s="312">
        <f t="shared" si="105"/>
        <v>1.0810616139446396</v>
      </c>
      <c r="BR136" s="119"/>
      <c r="BT136" s="80"/>
      <c r="BV136" s="81"/>
      <c r="BX136" s="123">
        <f t="shared" si="65"/>
        <v>-2.7520000000000001E-3</v>
      </c>
      <c r="BY136" s="123">
        <f t="shared" si="73"/>
        <v>2.7520000000000001E-3</v>
      </c>
      <c r="BZ136" s="496">
        <f t="shared" si="106"/>
        <v>11.289361796010475</v>
      </c>
      <c r="CA136" s="496"/>
      <c r="CB136" s="496"/>
      <c r="CK136" s="80"/>
      <c r="CM136" s="81"/>
      <c r="CO136" s="123">
        <f t="shared" si="91"/>
        <v>-1.1008E-2</v>
      </c>
      <c r="CP136" s="470">
        <f t="shared" si="92"/>
        <v>6.8991999999999998E-2</v>
      </c>
      <c r="CQ136" s="470"/>
      <c r="CR136" s="129">
        <f t="shared" si="93"/>
        <v>4.5037074431999968E-5</v>
      </c>
      <c r="CS136" s="462">
        <f t="shared" si="109"/>
        <v>1.8836471808000001E-5</v>
      </c>
      <c r="CT136" s="462"/>
      <c r="CU136" s="130">
        <f t="shared" si="94"/>
        <v>6.3873546239999972E-5</v>
      </c>
      <c r="CV136" s="413">
        <f t="shared" si="95"/>
        <v>-8.4405668665945921</v>
      </c>
      <c r="CX136" s="413"/>
      <c r="DL136" s="81"/>
      <c r="DN136" s="123">
        <f t="shared" si="76"/>
        <v>-4.1280000000000067E-3</v>
      </c>
      <c r="DO136" s="470">
        <f t="shared" si="77"/>
        <v>8.4670213470078703</v>
      </c>
      <c r="DP136" s="470"/>
      <c r="DQ136" s="470">
        <f t="shared" si="78"/>
        <v>11.984666365381402</v>
      </c>
      <c r="DR136" s="470"/>
      <c r="DS136" s="125">
        <f t="shared" si="79"/>
        <v>20.451687712389273</v>
      </c>
      <c r="DT136" s="125">
        <f t="shared" si="80"/>
        <v>-3.5176450183735319</v>
      </c>
      <c r="ED136" s="80"/>
      <c r="EF136" s="81"/>
      <c r="EH136" s="123">
        <f t="shared" si="68"/>
        <v>-2.7520000000000001E-3</v>
      </c>
      <c r="EI136" s="470">
        <f t="shared" si="69"/>
        <v>343.46605857362414</v>
      </c>
      <c r="EJ136" s="470"/>
      <c r="EK136" s="470"/>
      <c r="EL136" s="128">
        <f t="shared" si="70"/>
        <v>24.281225405166527</v>
      </c>
      <c r="ER136" s="111"/>
      <c r="EX136" s="80"/>
      <c r="EZ136" s="81"/>
      <c r="FB136" s="124">
        <v>11.5</v>
      </c>
      <c r="FC136" s="38">
        <f t="shared" si="87"/>
        <v>6.5665126102729676</v>
      </c>
      <c r="FD136" s="125">
        <f t="shared" si="88"/>
        <v>53.300742840643174</v>
      </c>
      <c r="FE136" s="80"/>
      <c r="FF136" s="81"/>
      <c r="FG136" s="124">
        <v>11.5</v>
      </c>
      <c r="FH136" s="129">
        <f t="shared" si="89"/>
        <v>0</v>
      </c>
      <c r="FI136" s="422">
        <f t="shared" si="90"/>
        <v>1.7976931348623099E+308</v>
      </c>
      <c r="FJ136" s="80"/>
      <c r="FM136" s="51"/>
      <c r="FN136" s="41">
        <v>12.9</v>
      </c>
      <c r="FO136" s="42">
        <v>32.214285714284415</v>
      </c>
      <c r="FP136" s="50"/>
      <c r="FQ136" s="51"/>
      <c r="FR136" s="41">
        <v>12.9</v>
      </c>
      <c r="FS136" s="42">
        <v>-31.978571428568102</v>
      </c>
      <c r="FT136" s="50"/>
      <c r="FU136" s="51"/>
      <c r="FV136" s="41">
        <v>12.9</v>
      </c>
      <c r="FW136" s="42">
        <v>-12.964285714285325</v>
      </c>
      <c r="FX136" s="50"/>
      <c r="FY136" s="51"/>
      <c r="FZ136" s="41">
        <v>12.9</v>
      </c>
      <c r="GA136" s="42">
        <v>4.7535714285695576</v>
      </c>
      <c r="GB136" s="88"/>
    </row>
    <row r="137" spans="1:184">
      <c r="A137" s="13"/>
      <c r="B137" s="13"/>
      <c r="C137" s="13"/>
      <c r="D137" s="13"/>
      <c r="E137" s="13"/>
      <c r="F137" s="13"/>
      <c r="G137" s="13"/>
      <c r="H137" s="13"/>
      <c r="BC137" s="109">
        <v>4.0000000000000001E-3</v>
      </c>
      <c r="BD137" s="110">
        <f t="shared" ref="BD137:BD200" si="116" xml:space="preserve"> BC137 *  (($M$10+$M$7+$M$7) / 0.25 )</f>
        <v>2.7520000000000001E-3</v>
      </c>
      <c r="BE137" s="111"/>
      <c r="BF137" s="123"/>
      <c r="BG137" s="111"/>
      <c r="BI137" s="81"/>
      <c r="BK137" s="124">
        <v>12.3</v>
      </c>
      <c r="BL137" s="312">
        <f t="shared" si="104"/>
        <v>-0.3322215615989495</v>
      </c>
      <c r="BP137" s="124">
        <v>12.3</v>
      </c>
      <c r="BQ137" s="312">
        <f t="shared" si="105"/>
        <v>0.91070914082830112</v>
      </c>
      <c r="BR137" s="119"/>
      <c r="BT137" s="80"/>
      <c r="BV137" s="81"/>
      <c r="BX137" s="123">
        <f t="shared" si="65"/>
        <v>-2.0640000000000003E-3</v>
      </c>
      <c r="BY137" s="123">
        <f t="shared" si="73"/>
        <v>2.0640000000000003E-3</v>
      </c>
      <c r="BZ137" s="496">
        <f t="shared" si="106"/>
        <v>8.4670213470078579</v>
      </c>
      <c r="CA137" s="496"/>
      <c r="CB137" s="496"/>
      <c r="CE137" s="123"/>
      <c r="CK137" s="80"/>
      <c r="CM137" s="81"/>
      <c r="CO137" s="123">
        <f t="shared" si="91"/>
        <v>-1.0320000000000001E-2</v>
      </c>
      <c r="CP137" s="470">
        <f t="shared" si="92"/>
        <v>6.9680000000000006E-2</v>
      </c>
      <c r="CQ137" s="470"/>
      <c r="CR137" s="129">
        <f t="shared" si="93"/>
        <v>4.5037074431999968E-5</v>
      </c>
      <c r="CS137" s="462">
        <f t="shared" si="109"/>
        <v>1.8880492800000004E-5</v>
      </c>
      <c r="CT137" s="462"/>
      <c r="CU137" s="130">
        <f t="shared" si="94"/>
        <v>6.3917567231999969E-5</v>
      </c>
      <c r="CV137" s="413">
        <f t="shared" si="95"/>
        <v>-8.4463840185828918</v>
      </c>
      <c r="CX137" s="413"/>
      <c r="DL137" s="81"/>
      <c r="DN137" s="123">
        <f t="shared" si="76"/>
        <v>-3.4400000000000003E-3</v>
      </c>
      <c r="DO137" s="470">
        <f t="shared" si="77"/>
        <v>7.0558511225065477</v>
      </c>
      <c r="DP137" s="470"/>
      <c r="DQ137" s="470">
        <f t="shared" si="78"/>
        <v>11.034574407531229</v>
      </c>
      <c r="DR137" s="470"/>
      <c r="DS137" s="125">
        <f t="shared" si="79"/>
        <v>18.090425530037777</v>
      </c>
      <c r="DT137" s="125">
        <f t="shared" si="80"/>
        <v>-3.9787232850246816</v>
      </c>
      <c r="ED137" s="80"/>
      <c r="EF137" s="81"/>
      <c r="EH137" s="123">
        <f t="shared" si="68"/>
        <v>-2.0640000000000003E-3</v>
      </c>
      <c r="EI137" s="470">
        <f t="shared" si="69"/>
        <v>287.77370208418705</v>
      </c>
      <c r="EJ137" s="470"/>
      <c r="EK137" s="470"/>
      <c r="EL137" s="128">
        <f t="shared" si="70"/>
        <v>26.526928197706692</v>
      </c>
      <c r="ER137" s="111"/>
      <c r="EX137" s="80"/>
      <c r="EZ137" s="81"/>
      <c r="FB137" s="124">
        <v>11.6</v>
      </c>
      <c r="FC137" s="38">
        <f t="shared" si="87"/>
        <v>5.6363854123001937</v>
      </c>
      <c r="FD137" s="125">
        <f t="shared" si="88"/>
        <v>62.096534285288691</v>
      </c>
      <c r="FE137" s="80"/>
      <c r="FF137" s="81"/>
      <c r="FG137" s="124">
        <v>11.6</v>
      </c>
      <c r="FH137" s="129">
        <f t="shared" si="89"/>
        <v>0</v>
      </c>
      <c r="FI137" s="422">
        <f t="shared" si="90"/>
        <v>1.7976931348623099E+308</v>
      </c>
      <c r="FJ137" s="80"/>
      <c r="FM137" s="51"/>
      <c r="FN137" s="41">
        <v>13</v>
      </c>
      <c r="FO137" s="42">
        <v>35.714285714284415</v>
      </c>
      <c r="FP137" s="50"/>
      <c r="FQ137" s="51"/>
      <c r="FR137" s="41">
        <v>13</v>
      </c>
      <c r="FS137" s="42">
        <v>-28.571428571420256</v>
      </c>
      <c r="FT137" s="50"/>
      <c r="FU137" s="51"/>
      <c r="FV137" s="41">
        <v>13</v>
      </c>
      <c r="FW137" s="42">
        <v>-10.714285714285325</v>
      </c>
      <c r="FX137" s="50"/>
      <c r="FY137" s="51"/>
      <c r="FZ137" s="41">
        <v>13</v>
      </c>
      <c r="GA137" s="42">
        <v>3.571428571427532</v>
      </c>
      <c r="GB137" s="88"/>
    </row>
    <row r="138" spans="1:184">
      <c r="A138" s="13"/>
      <c r="B138" s="13"/>
      <c r="C138" s="13"/>
      <c r="D138" s="13"/>
      <c r="E138" s="13"/>
      <c r="F138" s="13"/>
      <c r="G138" s="13"/>
      <c r="H138" s="13"/>
      <c r="BC138" s="109">
        <v>5.0000000000000001E-3</v>
      </c>
      <c r="BD138" s="110">
        <f t="shared" si="116"/>
        <v>3.4400000000000003E-3</v>
      </c>
      <c r="BE138" s="111"/>
      <c r="BF138" s="123"/>
      <c r="BG138" s="111"/>
      <c r="BI138" s="81"/>
      <c r="BK138" s="124">
        <v>12.4</v>
      </c>
      <c r="BL138" s="312">
        <f t="shared" si="104"/>
        <v>-0.34075247403493047</v>
      </c>
      <c r="BP138" s="124">
        <v>12.4</v>
      </c>
      <c r="BQ138" s="312">
        <f t="shared" si="105"/>
        <v>0.75926412392284326</v>
      </c>
      <c r="BR138" s="119"/>
      <c r="BT138" s="80"/>
      <c r="BV138" s="81"/>
      <c r="BX138" s="123">
        <f t="shared" si="65"/>
        <v>-1.3760000000000001E-3</v>
      </c>
      <c r="BY138" s="123">
        <f t="shared" si="73"/>
        <v>1.3760000000000001E-3</v>
      </c>
      <c r="BZ138" s="496">
        <f t="shared" si="106"/>
        <v>5.6446808980052374</v>
      </c>
      <c r="CA138" s="496"/>
      <c r="CB138" s="496"/>
      <c r="CK138" s="80"/>
      <c r="CM138" s="81"/>
      <c r="CO138" s="123">
        <f t="shared" si="91"/>
        <v>-9.6320000000000017E-3</v>
      </c>
      <c r="CP138" s="470">
        <f t="shared" si="92"/>
        <v>7.0368E-2</v>
      </c>
      <c r="CQ138" s="470"/>
      <c r="CR138" s="129">
        <f t="shared" si="93"/>
        <v>4.5037074431999968E-5</v>
      </c>
      <c r="CS138" s="462">
        <f t="shared" si="109"/>
        <v>1.8921673728000002E-5</v>
      </c>
      <c r="CT138" s="462"/>
      <c r="CU138" s="130">
        <f t="shared" si="94"/>
        <v>6.3958748159999963E-5</v>
      </c>
      <c r="CV138" s="413">
        <f t="shared" si="95"/>
        <v>-8.4518258704429154</v>
      </c>
      <c r="CX138" s="413"/>
      <c r="DL138" s="81"/>
      <c r="DN138" s="123">
        <f t="shared" si="76"/>
        <v>-2.7520000000000001E-3</v>
      </c>
      <c r="DO138" s="470">
        <f t="shared" si="77"/>
        <v>5.6446808980052374</v>
      </c>
      <c r="DP138" s="470"/>
      <c r="DQ138" s="470">
        <f t="shared" si="78"/>
        <v>10.191559189403078</v>
      </c>
      <c r="DR138" s="470"/>
      <c r="DS138" s="125">
        <f t="shared" si="79"/>
        <v>15.836240087408315</v>
      </c>
      <c r="DT138" s="125">
        <f t="shared" si="80"/>
        <v>-4.5468782913978405</v>
      </c>
      <c r="ED138" s="80"/>
      <c r="EF138" s="81"/>
      <c r="EH138" s="123">
        <f t="shared" si="68"/>
        <v>-1.3760000000000001E-3</v>
      </c>
      <c r="EI138" s="470">
        <f t="shared" si="69"/>
        <v>247.99345378713318</v>
      </c>
      <c r="EJ138" s="470"/>
      <c r="EK138" s="470"/>
      <c r="EL138" s="128">
        <f t="shared" si="70"/>
        <v>28.575405716016661</v>
      </c>
      <c r="ER138" s="111"/>
      <c r="EX138" s="80"/>
      <c r="EZ138" s="81"/>
      <c r="FB138" s="124">
        <v>11.7</v>
      </c>
      <c r="FC138" s="38">
        <f t="shared" si="87"/>
        <v>4.7618804387908842</v>
      </c>
      <c r="FD138" s="125">
        <f t="shared" si="88"/>
        <v>73.500375429180338</v>
      </c>
      <c r="FE138" s="80"/>
      <c r="FF138" s="81"/>
      <c r="FG138" s="124">
        <v>11.7</v>
      </c>
      <c r="FH138" s="129">
        <f t="shared" si="89"/>
        <v>0</v>
      </c>
      <c r="FI138" s="422">
        <f t="shared" si="90"/>
        <v>1.7976931348623099E+308</v>
      </c>
      <c r="FJ138" s="80"/>
      <c r="FM138" s="51"/>
      <c r="FN138" s="41">
        <v>13.1</v>
      </c>
      <c r="FO138" s="42">
        <v>37.928571428570649</v>
      </c>
      <c r="FP138" s="50"/>
      <c r="FQ138" s="51"/>
      <c r="FR138" s="41">
        <v>13.1</v>
      </c>
      <c r="FS138" s="42">
        <v>-24.878571428562282</v>
      </c>
      <c r="FT138" s="50"/>
      <c r="FU138" s="51"/>
      <c r="FV138" s="41">
        <v>13.1</v>
      </c>
      <c r="FW138" s="42">
        <v>-8.6785714285711038</v>
      </c>
      <c r="FX138" s="50"/>
      <c r="FY138" s="51"/>
      <c r="FZ138" s="41">
        <v>13.1</v>
      </c>
      <c r="GA138" s="42">
        <v>2.6035714285681024</v>
      </c>
      <c r="GB138" s="88"/>
    </row>
    <row r="139" spans="1:184">
      <c r="A139" s="13"/>
      <c r="B139" s="13"/>
      <c r="C139" s="13"/>
      <c r="D139" s="13"/>
      <c r="E139" s="13"/>
      <c r="F139" s="13"/>
      <c r="G139" s="13"/>
      <c r="H139" s="13"/>
      <c r="BC139" s="109">
        <v>6.0000000000000097E-3</v>
      </c>
      <c r="BD139" s="110">
        <f t="shared" si="116"/>
        <v>4.1280000000000067E-3</v>
      </c>
      <c r="BE139" s="111"/>
      <c r="BF139" s="123"/>
      <c r="BG139" s="111"/>
      <c r="BI139" s="81"/>
      <c r="BK139" s="124">
        <v>12.5</v>
      </c>
      <c r="BL139" s="312">
        <f t="shared" si="104"/>
        <v>-0.34032895355936527</v>
      </c>
      <c r="BP139" s="124">
        <v>12.5</v>
      </c>
      <c r="BQ139" s="312">
        <f t="shared" si="105"/>
        <v>0.62561435992175474</v>
      </c>
      <c r="BR139" s="119"/>
      <c r="BT139" s="80"/>
      <c r="BV139" s="81"/>
      <c r="BX139" s="123">
        <f t="shared" si="65"/>
        <v>-6.8800000000000003E-4</v>
      </c>
      <c r="BY139" s="123">
        <f t="shared" si="73"/>
        <v>6.8800000000000003E-4</v>
      </c>
      <c r="BZ139" s="496">
        <f t="shared" si="106"/>
        <v>2.8223404490026187</v>
      </c>
      <c r="CA139" s="496"/>
      <c r="CB139" s="496"/>
      <c r="CE139" s="123"/>
      <c r="CK139" s="80"/>
      <c r="CM139" s="81"/>
      <c r="CO139" s="123">
        <f t="shared" si="91"/>
        <v>-8.9440000000000006E-3</v>
      </c>
      <c r="CP139" s="470">
        <f t="shared" si="92"/>
        <v>7.1056000000000008E-2</v>
      </c>
      <c r="CQ139" s="470"/>
      <c r="CR139" s="129">
        <f t="shared" si="93"/>
        <v>4.5037074431999968E-5</v>
      </c>
      <c r="CS139" s="462">
        <f t="shared" si="109"/>
        <v>1.8960014592000004E-5</v>
      </c>
      <c r="CT139" s="462"/>
      <c r="CU139" s="130">
        <f t="shared" si="94"/>
        <v>6.3997089023999968E-5</v>
      </c>
      <c r="CV139" s="413">
        <f t="shared" si="95"/>
        <v>-8.4568924221746631</v>
      </c>
      <c r="CX139" s="413"/>
      <c r="DL139" s="81"/>
      <c r="DN139" s="123">
        <f t="shared" si="76"/>
        <v>-2.0640000000000003E-3</v>
      </c>
      <c r="DO139" s="470">
        <f t="shared" si="77"/>
        <v>4.233510673503929</v>
      </c>
      <c r="DP139" s="470"/>
      <c r="DQ139" s="470">
        <f t="shared" si="78"/>
        <v>9.4842165282029729</v>
      </c>
      <c r="DR139" s="470"/>
      <c r="DS139" s="125">
        <f t="shared" si="79"/>
        <v>13.717727201706902</v>
      </c>
      <c r="DT139" s="125">
        <f t="shared" si="80"/>
        <v>-5.2507058546990439</v>
      </c>
      <c r="ED139" s="80"/>
      <c r="EF139" s="81"/>
      <c r="EH139" s="123">
        <f t="shared" si="68"/>
        <v>-6.8800000000000003E-4</v>
      </c>
      <c r="EI139" s="470">
        <f t="shared" si="69"/>
        <v>224.12530734420409</v>
      </c>
      <c r="EJ139" s="470"/>
      <c r="EK139" s="470"/>
      <c r="EL139" s="128">
        <f t="shared" si="70"/>
        <v>30.058483415782234</v>
      </c>
      <c r="ER139" s="111"/>
      <c r="EX139" s="80"/>
      <c r="EZ139" s="81"/>
      <c r="FB139" s="124">
        <v>11.8</v>
      </c>
      <c r="FC139" s="38">
        <f t="shared" si="87"/>
        <v>3.9429976897451198</v>
      </c>
      <c r="FD139" s="125">
        <f t="shared" si="88"/>
        <v>88.76495183100765</v>
      </c>
      <c r="FE139" s="80"/>
      <c r="FF139" s="81"/>
      <c r="FG139" s="124">
        <v>11.8</v>
      </c>
      <c r="FH139" s="129">
        <f t="shared" si="89"/>
        <v>0</v>
      </c>
      <c r="FI139" s="422">
        <f t="shared" si="90"/>
        <v>1.7976931348623099E+308</v>
      </c>
      <c r="FJ139" s="80"/>
      <c r="FM139" s="51"/>
      <c r="FN139" s="41">
        <v>13.2</v>
      </c>
      <c r="FO139" s="42">
        <v>38.857142857143117</v>
      </c>
      <c r="FP139" s="50"/>
      <c r="FQ139" s="51"/>
      <c r="FR139" s="41">
        <v>13.2</v>
      </c>
      <c r="FS139" s="42">
        <v>-21.028571428585565</v>
      </c>
      <c r="FT139" s="50"/>
      <c r="FU139" s="51"/>
      <c r="FV139" s="41">
        <v>13.2</v>
      </c>
      <c r="FW139" s="42">
        <v>-6.8571428571422075</v>
      </c>
      <c r="FX139" s="50"/>
      <c r="FY139" s="51"/>
      <c r="FZ139" s="41">
        <v>13.2</v>
      </c>
      <c r="GA139" s="42">
        <v>1.8285714285666472</v>
      </c>
      <c r="GB139" s="88"/>
    </row>
    <row r="140" spans="1:184">
      <c r="A140" s="13"/>
      <c r="B140" s="13"/>
      <c r="C140" s="13"/>
      <c r="D140" s="13"/>
      <c r="E140" s="13"/>
      <c r="F140" s="13"/>
      <c r="G140" s="13"/>
      <c r="H140" s="13"/>
      <c r="BC140" s="109">
        <v>7.0000000000000097E-3</v>
      </c>
      <c r="BD140" s="110">
        <f t="shared" si="116"/>
        <v>4.8160000000000069E-3</v>
      </c>
      <c r="BE140" s="111"/>
      <c r="BF140" s="123"/>
      <c r="BG140" s="111"/>
      <c r="BI140" s="81"/>
      <c r="BK140" s="124">
        <v>12.6</v>
      </c>
      <c r="BL140" s="312">
        <f t="shared" si="104"/>
        <v>-0.33204005282368965</v>
      </c>
      <c r="BP140" s="124">
        <v>12.6</v>
      </c>
      <c r="BQ140" s="312">
        <f t="shared" si="105"/>
        <v>0.50864764551852437</v>
      </c>
      <c r="BR140" s="119"/>
      <c r="BT140" s="80"/>
      <c r="BV140" s="81"/>
      <c r="BX140" s="123">
        <f t="shared" si="65"/>
        <v>0</v>
      </c>
      <c r="BY140" s="123">
        <f t="shared" si="73"/>
        <v>0</v>
      </c>
      <c r="BZ140" s="496">
        <f t="shared" si="106"/>
        <v>0</v>
      </c>
      <c r="CA140" s="496"/>
      <c r="CB140" s="496"/>
      <c r="CK140" s="80"/>
      <c r="CM140" s="81"/>
      <c r="CO140" s="123">
        <f t="shared" si="91"/>
        <v>-8.2560000000000012E-3</v>
      </c>
      <c r="CP140" s="470">
        <f t="shared" si="92"/>
        <v>7.1744000000000002E-2</v>
      </c>
      <c r="CQ140" s="470"/>
      <c r="CR140" s="129">
        <f t="shared" si="93"/>
        <v>4.5037074431999968E-5</v>
      </c>
      <c r="CS140" s="462">
        <f t="shared" si="109"/>
        <v>1.8995515392E-5</v>
      </c>
      <c r="CT140" s="462"/>
      <c r="CU140" s="130">
        <f t="shared" si="94"/>
        <v>6.4032589823999971E-5</v>
      </c>
      <c r="CV140" s="413">
        <f t="shared" si="95"/>
        <v>-8.4615836737781294</v>
      </c>
      <c r="CX140" s="413"/>
      <c r="DL140" s="81"/>
      <c r="DN140" s="123">
        <f t="shared" si="76"/>
        <v>-1.3760000000000001E-3</v>
      </c>
      <c r="DO140" s="470">
        <f t="shared" si="77"/>
        <v>2.8223404490026187</v>
      </c>
      <c r="DP140" s="470"/>
      <c r="DQ140" s="470">
        <f t="shared" si="78"/>
        <v>8.944790815088167</v>
      </c>
      <c r="DR140" s="470"/>
      <c r="DS140" s="125">
        <f t="shared" si="79"/>
        <v>11.767131264090786</v>
      </c>
      <c r="DT140" s="125">
        <f t="shared" si="80"/>
        <v>-6.1224503660855483</v>
      </c>
      <c r="ED140" s="80"/>
      <c r="EF140" s="81"/>
      <c r="EH140" s="123">
        <f t="shared" si="68"/>
        <v>0</v>
      </c>
      <c r="EI140" s="470">
        <f t="shared" si="69"/>
        <v>216.16925895244498</v>
      </c>
      <c r="EJ140" s="470"/>
      <c r="EK140" s="470"/>
      <c r="EL140" s="128">
        <f t="shared" si="70"/>
        <v>30.606632358700033</v>
      </c>
      <c r="ER140" s="111"/>
      <c r="EX140" s="80"/>
      <c r="EZ140" s="81"/>
      <c r="FB140" s="124">
        <v>11.9</v>
      </c>
      <c r="FC140" s="38">
        <f t="shared" si="87"/>
        <v>3.1797371651628206</v>
      </c>
      <c r="FD140" s="125">
        <f t="shared" si="88"/>
        <v>110.07199080307571</v>
      </c>
      <c r="FE140" s="80"/>
      <c r="FF140" s="81"/>
      <c r="FG140" s="124">
        <v>11.9</v>
      </c>
      <c r="FH140" s="129">
        <f t="shared" si="89"/>
        <v>0</v>
      </c>
      <c r="FI140" s="422">
        <f t="shared" si="90"/>
        <v>1.7976931348623099E+308</v>
      </c>
      <c r="FJ140" s="80"/>
      <c r="FM140" s="51"/>
      <c r="FN140" s="41">
        <v>13.3</v>
      </c>
      <c r="FO140" s="42">
        <v>38.499999999998181</v>
      </c>
      <c r="FP140" s="50"/>
      <c r="FQ140" s="51"/>
      <c r="FR140" s="41">
        <v>13.3</v>
      </c>
      <c r="FS140" s="42">
        <v>-17.149999999994179</v>
      </c>
      <c r="FT140" s="50"/>
      <c r="FU140" s="51"/>
      <c r="FV140" s="41">
        <v>13.3</v>
      </c>
      <c r="FW140" s="42">
        <v>-5.25</v>
      </c>
      <c r="FX140" s="50"/>
      <c r="FY140" s="51"/>
      <c r="FZ140" s="41">
        <v>13.3</v>
      </c>
      <c r="GA140" s="42">
        <v>1.2250000000021828</v>
      </c>
      <c r="GB140" s="88"/>
    </row>
    <row r="141" spans="1:184">
      <c r="A141" s="13"/>
      <c r="B141" s="13"/>
      <c r="C141" s="13"/>
      <c r="D141" s="13"/>
      <c r="E141" s="13"/>
      <c r="F141" s="13"/>
      <c r="G141" s="13"/>
      <c r="H141" s="13"/>
      <c r="BC141" s="109">
        <v>8.0000000000000106E-3</v>
      </c>
      <c r="BD141" s="110">
        <f t="shared" si="116"/>
        <v>5.504000000000008E-3</v>
      </c>
      <c r="BE141" s="111"/>
      <c r="BF141" s="123"/>
      <c r="BG141" s="111"/>
      <c r="BI141" s="81"/>
      <c r="BK141" s="124">
        <v>12.7</v>
      </c>
      <c r="BL141" s="312">
        <f t="shared" si="104"/>
        <v>-0.31697482447958614</v>
      </c>
      <c r="BP141" s="124">
        <v>12.7</v>
      </c>
      <c r="BQ141" s="312">
        <f t="shared" si="105"/>
        <v>0.40725177740682944</v>
      </c>
      <c r="BR141" s="119"/>
      <c r="BT141" s="80"/>
      <c r="BV141" s="81"/>
      <c r="BW141" s="102" t="s">
        <v>445</v>
      </c>
      <c r="BX141" s="123">
        <f t="shared" si="65"/>
        <v>6.8800000000000003E-4</v>
      </c>
      <c r="BY141" s="123">
        <f t="shared" si="73"/>
        <v>6.8800000000000003E-4</v>
      </c>
      <c r="BZ141" s="496">
        <f>-(($BY$11*BY141)/$BY$12)/1000000</f>
        <v>-2.8223404490026187</v>
      </c>
      <c r="CA141" s="496"/>
      <c r="CB141" s="496"/>
      <c r="CE141" s="123"/>
      <c r="CK141" s="80"/>
      <c r="CM141" s="81"/>
      <c r="CO141" s="123">
        <f t="shared" si="91"/>
        <v>-7.5680000000000001E-3</v>
      </c>
      <c r="CP141" s="470">
        <f t="shared" si="92"/>
        <v>7.2431999999999996E-2</v>
      </c>
      <c r="CQ141" s="470"/>
      <c r="CR141" s="129">
        <f t="shared" si="93"/>
        <v>4.5037074431999968E-5</v>
      </c>
      <c r="CS141" s="462">
        <f t="shared" si="109"/>
        <v>1.9028176127999997E-5</v>
      </c>
      <c r="CT141" s="462"/>
      <c r="CU141" s="130">
        <f t="shared" si="94"/>
        <v>6.4065250559999971E-5</v>
      </c>
      <c r="CV141" s="413">
        <f t="shared" si="95"/>
        <v>-8.4658996252533214</v>
      </c>
      <c r="CX141" s="413"/>
      <c r="DL141" s="81"/>
      <c r="DN141" s="123">
        <f t="shared" si="76"/>
        <v>-6.8800000000000003E-4</v>
      </c>
      <c r="DO141" s="470">
        <f t="shared" si="77"/>
        <v>1.4111702245013094</v>
      </c>
      <c r="DP141" s="470"/>
      <c r="DQ141" s="470">
        <f t="shared" si="78"/>
        <v>8.6049192508642989</v>
      </c>
      <c r="DR141" s="470"/>
      <c r="DS141" s="125">
        <f t="shared" si="79"/>
        <v>10.016089475365607</v>
      </c>
      <c r="DT141" s="125">
        <f t="shared" si="80"/>
        <v>-7.1937490263629895</v>
      </c>
      <c r="ED141" s="80"/>
      <c r="EF141" s="81"/>
      <c r="EH141" s="123">
        <f t="shared" si="68"/>
        <v>6.8800000000000003E-4</v>
      </c>
      <c r="EI141" s="470">
        <f t="shared" si="69"/>
        <v>224.12530734420409</v>
      </c>
      <c r="EJ141" s="470"/>
      <c r="EK141" s="470"/>
      <c r="EL141" s="128">
        <f t="shared" si="70"/>
        <v>30.058483415782234</v>
      </c>
      <c r="ER141" s="111"/>
      <c r="EX141" s="80"/>
      <c r="EZ141" s="81"/>
      <c r="FB141" s="124">
        <v>12</v>
      </c>
      <c r="FC141" s="38">
        <f t="shared" si="87"/>
        <v>2.472098865043987</v>
      </c>
      <c r="FD141" s="125">
        <f t="shared" si="88"/>
        <v>141.58009817045578</v>
      </c>
      <c r="FE141" s="80"/>
      <c r="FF141" s="81"/>
      <c r="FG141" s="124">
        <v>12</v>
      </c>
      <c r="FH141" s="129">
        <f t="shared" si="89"/>
        <v>0</v>
      </c>
      <c r="FI141" s="422">
        <f t="shared" si="90"/>
        <v>1.7976931348623099E+308</v>
      </c>
      <c r="FJ141" s="80"/>
      <c r="FM141" s="51"/>
      <c r="FN141" s="41">
        <v>13.4</v>
      </c>
      <c r="FO141" s="42">
        <v>36.857142857141298</v>
      </c>
      <c r="FP141" s="50"/>
      <c r="FQ141" s="51"/>
      <c r="FR141" s="41">
        <v>13.4</v>
      </c>
      <c r="FS141" s="42">
        <v>-13.371428571437718</v>
      </c>
      <c r="FT141" s="50"/>
      <c r="FU141" s="51"/>
      <c r="FV141" s="41">
        <v>13.4</v>
      </c>
      <c r="FW141" s="42">
        <v>-3.8571428571426623</v>
      </c>
      <c r="FX141" s="50"/>
      <c r="FY141" s="51"/>
      <c r="FZ141" s="41">
        <v>13.4</v>
      </c>
      <c r="GA141" s="42">
        <v>0.77142857142462162</v>
      </c>
      <c r="GB141" s="88"/>
    </row>
    <row r="142" spans="1:184">
      <c r="A142" s="13"/>
      <c r="B142" s="13"/>
      <c r="C142" s="13"/>
      <c r="D142" s="13"/>
      <c r="E142" s="13"/>
      <c r="F142" s="13"/>
      <c r="G142" s="13"/>
      <c r="H142" s="13"/>
      <c r="BC142" s="109">
        <v>9.0000000000000097E-3</v>
      </c>
      <c r="BD142" s="110">
        <f t="shared" si="116"/>
        <v>6.1920000000000074E-3</v>
      </c>
      <c r="BE142" s="111"/>
      <c r="BF142" s="123"/>
      <c r="BG142" s="111"/>
      <c r="BI142" s="81"/>
      <c r="BK142" s="124">
        <v>12.8</v>
      </c>
      <c r="BL142" s="312">
        <f t="shared" ref="BL142:BL154" si="117" xml:space="preserve"> ((FS135*$BL$10) / $BL$9) / 1000000</f>
        <v>-0.29622232117799774</v>
      </c>
      <c r="BP142" s="124">
        <v>12.8</v>
      </c>
      <c r="BQ142" s="312">
        <f t="shared" ref="BQ142:BQ154" si="118">((GA135*$BQ$10)/$BQ$9) / 1000000</f>
        <v>0.32031455227997013</v>
      </c>
      <c r="BR142" s="119"/>
      <c r="BT142" s="80"/>
      <c r="BV142" s="81"/>
      <c r="BX142" s="123">
        <f t="shared" si="65"/>
        <v>1.3760000000000001E-3</v>
      </c>
      <c r="BY142" s="123">
        <f t="shared" si="73"/>
        <v>1.3760000000000001E-3</v>
      </c>
      <c r="BZ142" s="496">
        <f t="shared" ref="BZ142:BZ205" si="119">-(($BY$11*BY142)/$BY$12)/1000000</f>
        <v>-5.6446808980052374</v>
      </c>
      <c r="CA142" s="496"/>
      <c r="CB142" s="496"/>
      <c r="CK142" s="80"/>
      <c r="CM142" s="81"/>
      <c r="CO142" s="123">
        <f t="shared" si="91"/>
        <v>-6.8800000000000007E-3</v>
      </c>
      <c r="CP142" s="470">
        <f t="shared" si="92"/>
        <v>7.3120000000000004E-2</v>
      </c>
      <c r="CQ142" s="470"/>
      <c r="CR142" s="129">
        <f t="shared" si="93"/>
        <v>4.5037074431999968E-5</v>
      </c>
      <c r="CS142" s="462">
        <f t="shared" si="109"/>
        <v>1.9057996800000005E-5</v>
      </c>
      <c r="CT142" s="462"/>
      <c r="CU142" s="130">
        <f t="shared" si="94"/>
        <v>6.4095071231999969E-5</v>
      </c>
      <c r="CV142" s="413">
        <f t="shared" si="95"/>
        <v>-8.4698402766002321</v>
      </c>
      <c r="CX142" s="413"/>
      <c r="DL142" s="81"/>
      <c r="DN142" s="123">
        <f t="shared" si="76"/>
        <v>0</v>
      </c>
      <c r="DO142" s="470">
        <f t="shared" si="77"/>
        <v>0</v>
      </c>
      <c r="DP142" s="470"/>
      <c r="DQ142" s="470">
        <f t="shared" si="78"/>
        <v>8.4886052830141061</v>
      </c>
      <c r="DR142" s="470"/>
      <c r="DS142" s="125">
        <f t="shared" si="79"/>
        <v>8.4886052830141061</v>
      </c>
      <c r="DT142" s="125">
        <f t="shared" si="80"/>
        <v>-8.4886052830141061</v>
      </c>
      <c r="ED142" s="80"/>
      <c r="EF142" s="81"/>
      <c r="EH142" s="123">
        <f t="shared" si="68"/>
        <v>1.3760000000000001E-3</v>
      </c>
      <c r="EI142" s="470">
        <f t="shared" si="69"/>
        <v>247.99345378713321</v>
      </c>
      <c r="EJ142" s="470"/>
      <c r="EK142" s="470"/>
      <c r="EL142" s="128">
        <f t="shared" si="70"/>
        <v>28.575405716016657</v>
      </c>
      <c r="ER142" s="111"/>
      <c r="EX142" s="80"/>
      <c r="EZ142" s="81"/>
      <c r="FB142" s="124">
        <v>12.1</v>
      </c>
      <c r="FC142" s="38">
        <f t="shared" si="87"/>
        <v>1.8200827893886198</v>
      </c>
      <c r="FD142" s="125">
        <f t="shared" si="88"/>
        <v>192.29894488347301</v>
      </c>
      <c r="FE142" s="80"/>
      <c r="FF142" s="81"/>
      <c r="FG142" s="124">
        <v>12.1</v>
      </c>
      <c r="FH142" s="129">
        <f t="shared" si="89"/>
        <v>0</v>
      </c>
      <c r="FI142" s="422">
        <f t="shared" si="90"/>
        <v>1.7976931348623099E+308</v>
      </c>
      <c r="FJ142" s="80"/>
      <c r="FM142" s="51"/>
      <c r="FN142" s="41">
        <v>13.5</v>
      </c>
      <c r="FO142" s="42">
        <v>33.928571428570649</v>
      </c>
      <c r="FP142" s="50"/>
      <c r="FQ142" s="51"/>
      <c r="FR142" s="41">
        <v>13.5</v>
      </c>
      <c r="FS142" s="42">
        <v>-9.821428571420256</v>
      </c>
      <c r="FT142" s="50"/>
      <c r="FU142" s="51"/>
      <c r="FV142" s="41">
        <v>13.5</v>
      </c>
      <c r="FW142" s="42">
        <v>-2.6785714285715585</v>
      </c>
      <c r="FX142" s="50"/>
      <c r="FY142" s="51"/>
      <c r="FZ142" s="41">
        <v>13.5</v>
      </c>
      <c r="GA142" s="42">
        <v>0.44642857142753201</v>
      </c>
      <c r="GB142" s="88"/>
    </row>
    <row r="143" spans="1:184">
      <c r="A143" s="13"/>
      <c r="B143" s="13"/>
      <c r="C143" s="13"/>
      <c r="D143" s="13"/>
      <c r="E143" s="13"/>
      <c r="F143" s="13"/>
      <c r="G143" s="13"/>
      <c r="H143" s="13"/>
      <c r="BC143" s="109">
        <v>0.01</v>
      </c>
      <c r="BD143" s="110">
        <f t="shared" si="116"/>
        <v>6.8800000000000007E-3</v>
      </c>
      <c r="BE143" s="111"/>
      <c r="BF143" s="123"/>
      <c r="BG143" s="111"/>
      <c r="BI143" s="81"/>
      <c r="BK143" s="124">
        <v>12.9</v>
      </c>
      <c r="BL143" s="312">
        <f t="shared" si="117"/>
        <v>-0.27087159557072998</v>
      </c>
      <c r="BP143" s="124">
        <v>12.9</v>
      </c>
      <c r="BQ143" s="312">
        <f t="shared" si="118"/>
        <v>0.24672376683124622</v>
      </c>
      <c r="BR143" s="119"/>
      <c r="BT143" s="80"/>
      <c r="BV143" s="81"/>
      <c r="BX143" s="123">
        <f t="shared" ref="BX143:BX206" si="120">BD136</f>
        <v>2.0640000000000003E-3</v>
      </c>
      <c r="BY143" s="123">
        <f t="shared" si="73"/>
        <v>2.0640000000000003E-3</v>
      </c>
      <c r="BZ143" s="496">
        <f t="shared" si="119"/>
        <v>-8.4670213470078579</v>
      </c>
      <c r="CA143" s="496"/>
      <c r="CB143" s="496"/>
      <c r="CE143" s="123"/>
      <c r="CK143" s="80"/>
      <c r="CM143" s="81"/>
      <c r="CO143" s="123">
        <f t="shared" si="91"/>
        <v>-6.1919999999999944E-3</v>
      </c>
      <c r="CP143" s="470">
        <f t="shared" si="92"/>
        <v>7.3808000000000012E-2</v>
      </c>
      <c r="CQ143" s="470"/>
      <c r="CR143" s="129">
        <f t="shared" si="93"/>
        <v>4.5037074431999968E-5</v>
      </c>
      <c r="CS143" s="462">
        <f t="shared" si="109"/>
        <v>1.9084977408000004E-5</v>
      </c>
      <c r="CT143" s="462"/>
      <c r="CU143" s="130">
        <f t="shared" si="94"/>
        <v>6.4122051839999965E-5</v>
      </c>
      <c r="CV143" s="413">
        <f t="shared" si="95"/>
        <v>-8.4734056278188703</v>
      </c>
      <c r="CX143" s="413"/>
      <c r="DL143" s="81"/>
      <c r="DN143" s="123">
        <f t="shared" si="76"/>
        <v>6.8800000000000003E-4</v>
      </c>
      <c r="DO143" s="470">
        <f t="shared" si="77"/>
        <v>-1.4111702245013094</v>
      </c>
      <c r="DP143" s="470"/>
      <c r="DQ143" s="470">
        <f t="shared" si="78"/>
        <v>8.6049192508642989</v>
      </c>
      <c r="DR143" s="470"/>
      <c r="DS143" s="125">
        <f t="shared" si="79"/>
        <v>7.1937490263629895</v>
      </c>
      <c r="DT143" s="125">
        <f t="shared" si="80"/>
        <v>-10.016089475365607</v>
      </c>
      <c r="ED143" s="80"/>
      <c r="EF143" s="81"/>
      <c r="EH143" s="123">
        <f t="shared" ref="EH143:EH206" si="121">BD136</f>
        <v>2.0640000000000003E-3</v>
      </c>
      <c r="EI143" s="470">
        <f t="shared" ref="EI143:EI206" si="122">DS145 ^2 - (DS145 * DT145) + DT145^2</f>
        <v>287.77370208418705</v>
      </c>
      <c r="EJ143" s="470"/>
      <c r="EK143" s="470"/>
      <c r="EL143" s="128">
        <f t="shared" ref="EL143:EL206" si="123">$EI$10/SQRT(EI143)</f>
        <v>26.526928197706692</v>
      </c>
      <c r="ER143" s="111"/>
      <c r="EX143" s="80"/>
      <c r="EZ143" s="81"/>
      <c r="FB143" s="124">
        <v>12.2</v>
      </c>
      <c r="FC143" s="38">
        <f t="shared" si="87"/>
        <v>1.223688938196718</v>
      </c>
      <c r="FD143" s="125">
        <f t="shared" si="88"/>
        <v>286.02040034436811</v>
      </c>
      <c r="FE143" s="80"/>
      <c r="FF143" s="81"/>
      <c r="FG143" s="124">
        <v>12.2</v>
      </c>
      <c r="FH143" s="129">
        <f t="shared" si="89"/>
        <v>0</v>
      </c>
      <c r="FI143" s="422">
        <f t="shared" si="90"/>
        <v>1.7976931348623099E+308</v>
      </c>
      <c r="FJ143" s="80"/>
      <c r="FM143" s="51"/>
      <c r="FN143" s="41">
        <v>13.6</v>
      </c>
      <c r="FO143" s="42">
        <v>29.714285714286234</v>
      </c>
      <c r="FP143" s="50"/>
      <c r="FQ143" s="51"/>
      <c r="FR143" s="41">
        <v>13.6</v>
      </c>
      <c r="FS143" s="42">
        <v>-6.6285714285913855</v>
      </c>
      <c r="FT143" s="50"/>
      <c r="FU143" s="51"/>
      <c r="FV143" s="41">
        <v>13.6</v>
      </c>
      <c r="FW143" s="42">
        <v>-1.7142857142853245</v>
      </c>
      <c r="FX143" s="50"/>
      <c r="FY143" s="51"/>
      <c r="FZ143" s="41">
        <v>13.6</v>
      </c>
      <c r="GA143" s="42">
        <v>0.22857142856810242</v>
      </c>
      <c r="GB143" s="88"/>
    </row>
    <row r="144" spans="1:184">
      <c r="A144" s="13"/>
      <c r="B144" s="13"/>
      <c r="C144" s="13"/>
      <c r="D144" s="13"/>
      <c r="E144" s="13"/>
      <c r="F144" s="13"/>
      <c r="G144" s="13"/>
      <c r="H144" s="13"/>
      <c r="BC144" s="109">
        <v>1.0999999999999999E-2</v>
      </c>
      <c r="BD144" s="110">
        <f t="shared" si="116"/>
        <v>7.5680000000000001E-3</v>
      </c>
      <c r="BE144" s="111"/>
      <c r="BF144" s="123"/>
      <c r="BG144" s="111"/>
      <c r="BI144" s="81"/>
      <c r="BK144" s="124">
        <v>13</v>
      </c>
      <c r="BL144" s="312">
        <f t="shared" si="117"/>
        <v>-0.24201170030884908</v>
      </c>
      <c r="BP144" s="124">
        <v>13</v>
      </c>
      <c r="BQ144" s="312">
        <f t="shared" si="118"/>
        <v>0.18536721775452408</v>
      </c>
      <c r="BR144" s="119"/>
      <c r="BT144" s="80"/>
      <c r="BV144" s="81"/>
      <c r="BX144" s="123">
        <f t="shared" si="120"/>
        <v>2.7520000000000001E-3</v>
      </c>
      <c r="BY144" s="123">
        <f t="shared" ref="BY144:BY207" si="124">ABS(BX144)</f>
        <v>2.7520000000000001E-3</v>
      </c>
      <c r="BZ144" s="496">
        <f t="shared" si="119"/>
        <v>-11.289361796010475</v>
      </c>
      <c r="CA144" s="496"/>
      <c r="CB144" s="496"/>
      <c r="CK144" s="80"/>
      <c r="CM144" s="81"/>
      <c r="CO144" s="123">
        <f t="shared" si="91"/>
        <v>-5.5039999999999933E-3</v>
      </c>
      <c r="CP144" s="470">
        <f t="shared" si="92"/>
        <v>7.4496000000000007E-2</v>
      </c>
      <c r="CQ144" s="470"/>
      <c r="CR144" s="129">
        <f t="shared" si="93"/>
        <v>4.5037074431999968E-5</v>
      </c>
      <c r="CS144" s="462">
        <f t="shared" si="109"/>
        <v>1.9109117952E-5</v>
      </c>
      <c r="CT144" s="462"/>
      <c r="CU144" s="130">
        <f t="shared" si="94"/>
        <v>6.4146192383999972E-5</v>
      </c>
      <c r="CV144" s="413">
        <f t="shared" si="95"/>
        <v>-8.4765956789092289</v>
      </c>
      <c r="CX144" s="413"/>
      <c r="DL144" s="81"/>
      <c r="DN144" s="123">
        <f t="shared" si="76"/>
        <v>1.3760000000000001E-3</v>
      </c>
      <c r="DO144" s="470">
        <f t="shared" si="77"/>
        <v>-2.8223404490026187</v>
      </c>
      <c r="DP144" s="470"/>
      <c r="DQ144" s="470">
        <f t="shared" si="78"/>
        <v>8.944790815088167</v>
      </c>
      <c r="DR144" s="470"/>
      <c r="DS144" s="125">
        <f t="shared" si="79"/>
        <v>6.1224503660855483</v>
      </c>
      <c r="DT144" s="125">
        <f t="shared" si="80"/>
        <v>-11.767131264090786</v>
      </c>
      <c r="ED144" s="80"/>
      <c r="EF144" s="81"/>
      <c r="EH144" s="123">
        <f t="shared" si="121"/>
        <v>2.7520000000000001E-3</v>
      </c>
      <c r="EI144" s="470">
        <f t="shared" si="122"/>
        <v>343.4660585736242</v>
      </c>
      <c r="EJ144" s="470"/>
      <c r="EK144" s="470"/>
      <c r="EL144" s="128">
        <f t="shared" si="123"/>
        <v>24.281225405166527</v>
      </c>
      <c r="ER144" s="111"/>
      <c r="EX144" s="80"/>
      <c r="EZ144" s="81"/>
      <c r="FB144" s="124">
        <v>12.3</v>
      </c>
      <c r="FC144" s="38">
        <f t="shared" si="87"/>
        <v>0.68291731146851775</v>
      </c>
      <c r="FD144" s="125">
        <f t="shared" si="88"/>
        <v>512.50714269839511</v>
      </c>
      <c r="FE144" s="80"/>
      <c r="FF144" s="81"/>
      <c r="FG144" s="124">
        <v>12.3</v>
      </c>
      <c r="FH144" s="129">
        <f t="shared" si="89"/>
        <v>0</v>
      </c>
      <c r="FI144" s="422">
        <f t="shared" si="90"/>
        <v>1.7976931348623099E+308</v>
      </c>
      <c r="FJ144" s="80"/>
      <c r="FM144" s="51"/>
      <c r="FN144" s="41">
        <v>13.7</v>
      </c>
      <c r="FO144" s="42">
        <v>24.214285714286234</v>
      </c>
      <c r="FP144" s="50"/>
      <c r="FQ144" s="51"/>
      <c r="FR144" s="41">
        <v>13.7</v>
      </c>
      <c r="FS144" s="42">
        <v>-3.9214285714551806</v>
      </c>
      <c r="FT144" s="50"/>
      <c r="FU144" s="51"/>
      <c r="FV144" s="41">
        <v>13.7</v>
      </c>
      <c r="FW144" s="42">
        <v>-0.9642857142853245</v>
      </c>
      <c r="FX144" s="50"/>
      <c r="FY144" s="51"/>
      <c r="FZ144" s="41">
        <v>13.7</v>
      </c>
      <c r="GA144" s="42">
        <v>9.6428571425349219E-2</v>
      </c>
      <c r="GB144" s="88"/>
    </row>
    <row r="145" spans="1:184">
      <c r="A145" s="13"/>
      <c r="B145" s="13"/>
      <c r="C145" s="13"/>
      <c r="D145" s="13"/>
      <c r="E145" s="13"/>
      <c r="F145" s="13"/>
      <c r="G145" s="13"/>
      <c r="H145" s="13"/>
      <c r="BC145" s="109">
        <v>1.2E-2</v>
      </c>
      <c r="BD145" s="110">
        <f t="shared" si="116"/>
        <v>8.2560000000000012E-3</v>
      </c>
      <c r="BE145" s="111"/>
      <c r="BF145" s="123"/>
      <c r="BG145" s="111"/>
      <c r="BI145" s="81"/>
      <c r="BK145" s="124">
        <v>13.1</v>
      </c>
      <c r="BL145" s="312">
        <f t="shared" si="117"/>
        <v>-0.21073168804391418</v>
      </c>
      <c r="BP145" s="124">
        <v>13.1</v>
      </c>
      <c r="BQ145" s="312">
        <f t="shared" si="118"/>
        <v>0.13513270174291475</v>
      </c>
      <c r="BR145" s="119"/>
      <c r="BT145" s="80"/>
      <c r="BV145" s="81"/>
      <c r="BX145" s="123">
        <f t="shared" si="120"/>
        <v>3.4400000000000003E-3</v>
      </c>
      <c r="BY145" s="123">
        <f t="shared" si="124"/>
        <v>3.4400000000000003E-3</v>
      </c>
      <c r="BZ145" s="496">
        <f t="shared" si="119"/>
        <v>-14.111702245013095</v>
      </c>
      <c r="CA145" s="496"/>
      <c r="CB145" s="496"/>
      <c r="CE145" s="123"/>
      <c r="CK145" s="80"/>
      <c r="CM145" s="81"/>
      <c r="CO145" s="123">
        <f t="shared" si="91"/>
        <v>-4.8160000000000069E-3</v>
      </c>
      <c r="CP145" s="470">
        <f t="shared" si="92"/>
        <v>7.5184000000000001E-2</v>
      </c>
      <c r="CQ145" s="470"/>
      <c r="CR145" s="129">
        <f t="shared" si="93"/>
        <v>4.5037074431999968E-5</v>
      </c>
      <c r="CS145" s="462">
        <f t="shared" si="109"/>
        <v>1.9130418432000005E-5</v>
      </c>
      <c r="CT145" s="462"/>
      <c r="CU145" s="130">
        <f t="shared" si="94"/>
        <v>6.4167492863999976E-5</v>
      </c>
      <c r="CV145" s="413">
        <f t="shared" si="95"/>
        <v>-8.4794104298713098</v>
      </c>
      <c r="CX145" s="413"/>
      <c r="DL145" s="81"/>
      <c r="DN145" s="123">
        <f t="shared" ref="DN145:DN208" si="125">BD136</f>
        <v>2.0640000000000003E-3</v>
      </c>
      <c r="DO145" s="470">
        <f t="shared" ref="DO145:DO208" si="126">(BZ143+$DO$12)/2</f>
        <v>-4.233510673503929</v>
      </c>
      <c r="DP145" s="470"/>
      <c r="DQ145" s="470">
        <f t="shared" ref="DQ145:DQ208" si="127" xml:space="preserve"> SQRT(( (BZ143 - $DO$12) /2)^2 + CV155^2)</f>
        <v>9.4842165282029729</v>
      </c>
      <c r="DR145" s="470"/>
      <c r="DS145" s="125">
        <f t="shared" ref="DS145:DS208" si="128">DO145+DQ145</f>
        <v>5.2507058546990439</v>
      </c>
      <c r="DT145" s="125">
        <f t="shared" ref="DT145:DT208" si="129">DO145-DQ145</f>
        <v>-13.717727201706902</v>
      </c>
      <c r="ED145" s="80"/>
      <c r="EF145" s="81"/>
      <c r="EH145" s="123">
        <f t="shared" si="121"/>
        <v>3.4400000000000003E-3</v>
      </c>
      <c r="EI145" s="470">
        <f t="shared" si="122"/>
        <v>415.07053212900644</v>
      </c>
      <c r="EJ145" s="470"/>
      <c r="EK145" s="470"/>
      <c r="EL145" s="128">
        <f t="shared" si="123"/>
        <v>22.087754311528506</v>
      </c>
      <c r="ER145" s="111"/>
      <c r="EX145" s="80"/>
      <c r="EZ145" s="81"/>
      <c r="FB145" s="124">
        <v>12.4</v>
      </c>
      <c r="FC145" s="38">
        <f t="shared" si="87"/>
        <v>0.19776790920362602</v>
      </c>
      <c r="FD145" s="125">
        <f t="shared" si="88"/>
        <v>1769.7512271297392</v>
      </c>
      <c r="FE145" s="80"/>
      <c r="FF145" s="81"/>
      <c r="FG145" s="124">
        <v>12.4</v>
      </c>
      <c r="FH145" s="129">
        <f t="shared" si="89"/>
        <v>0</v>
      </c>
      <c r="FI145" s="422">
        <f t="shared" si="90"/>
        <v>1.7976931348623099E+308</v>
      </c>
      <c r="FJ145" s="80"/>
      <c r="FM145" s="51"/>
      <c r="FN145" s="41">
        <v>13.8</v>
      </c>
      <c r="FO145" s="42">
        <v>17.42857142856883</v>
      </c>
      <c r="FP145" s="50"/>
      <c r="FQ145" s="51"/>
      <c r="FR145" s="41">
        <v>13.8</v>
      </c>
      <c r="FS145" s="42">
        <v>-1.8285714285448194</v>
      </c>
      <c r="FT145" s="50"/>
      <c r="FU145" s="51"/>
      <c r="FV145" s="41">
        <v>13.8</v>
      </c>
      <c r="FW145" s="42">
        <v>-0.4285714285715585</v>
      </c>
      <c r="FX145" s="50"/>
      <c r="FY145" s="51"/>
      <c r="FZ145" s="41">
        <v>13.8</v>
      </c>
      <c r="GA145" s="42">
        <v>2.8571428571012802E-2</v>
      </c>
      <c r="GB145" s="88"/>
    </row>
    <row r="146" spans="1:184">
      <c r="A146" s="13"/>
      <c r="B146" s="13"/>
      <c r="C146" s="13"/>
      <c r="D146" s="13"/>
      <c r="E146" s="13"/>
      <c r="F146" s="13"/>
      <c r="G146" s="13"/>
      <c r="H146" s="13"/>
      <c r="BC146" s="109">
        <v>1.2999999999999999E-2</v>
      </c>
      <c r="BD146" s="110">
        <f t="shared" si="116"/>
        <v>8.9440000000000006E-3</v>
      </c>
      <c r="BE146" s="111"/>
      <c r="BF146" s="123"/>
      <c r="BG146" s="111"/>
      <c r="BI146" s="81"/>
      <c r="BK146" s="124">
        <v>13.2</v>
      </c>
      <c r="BL146" s="312">
        <f t="shared" si="117"/>
        <v>-0.17812061142748448</v>
      </c>
      <c r="BP146" s="124">
        <v>13.2</v>
      </c>
      <c r="BQ146" s="312">
        <f t="shared" si="118"/>
        <v>9.4908015490095768E-2</v>
      </c>
      <c r="BR146" s="119"/>
      <c r="BT146" s="80"/>
      <c r="BV146" s="81"/>
      <c r="BX146" s="123">
        <f t="shared" si="120"/>
        <v>4.1280000000000067E-3</v>
      </c>
      <c r="BY146" s="123">
        <f t="shared" si="124"/>
        <v>4.1280000000000067E-3</v>
      </c>
      <c r="BZ146" s="496">
        <f t="shared" si="119"/>
        <v>-16.934042694015741</v>
      </c>
      <c r="CA146" s="496"/>
      <c r="CB146" s="496"/>
      <c r="CK146" s="80"/>
      <c r="CM146" s="81"/>
      <c r="CO146" s="123">
        <f t="shared" si="91"/>
        <v>-4.1280000000000067E-3</v>
      </c>
      <c r="CP146" s="470">
        <f t="shared" si="92"/>
        <v>7.5871999999999995E-2</v>
      </c>
      <c r="CQ146" s="470"/>
      <c r="CR146" s="129">
        <f t="shared" si="93"/>
        <v>4.5037074431999968E-5</v>
      </c>
      <c r="CS146" s="462">
        <f t="shared" si="109"/>
        <v>1.9148878848E-5</v>
      </c>
      <c r="CT146" s="462"/>
      <c r="CU146" s="130">
        <f t="shared" si="94"/>
        <v>6.4185953279999964E-5</v>
      </c>
      <c r="CV146" s="413">
        <f t="shared" si="95"/>
        <v>-8.481849880705111</v>
      </c>
      <c r="CX146" s="413"/>
      <c r="DL146" s="81"/>
      <c r="DN146" s="123">
        <f t="shared" si="125"/>
        <v>2.7520000000000001E-3</v>
      </c>
      <c r="DO146" s="470">
        <f t="shared" si="126"/>
        <v>-5.6446808980052374</v>
      </c>
      <c r="DP146" s="470"/>
      <c r="DQ146" s="470">
        <f t="shared" si="127"/>
        <v>10.191559189403078</v>
      </c>
      <c r="DR146" s="470"/>
      <c r="DS146" s="125">
        <f t="shared" si="128"/>
        <v>4.5468782913978405</v>
      </c>
      <c r="DT146" s="125">
        <f t="shared" si="129"/>
        <v>-15.836240087408315</v>
      </c>
      <c r="ED146" s="80"/>
      <c r="EF146" s="81"/>
      <c r="EH146" s="123">
        <f t="shared" si="121"/>
        <v>4.1280000000000067E-3</v>
      </c>
      <c r="EI146" s="470">
        <f t="shared" si="122"/>
        <v>502.58713415919976</v>
      </c>
      <c r="EJ146" s="470"/>
      <c r="EK146" s="470"/>
      <c r="EL146" s="128">
        <f t="shared" si="123"/>
        <v>20.072747908573302</v>
      </c>
      <c r="ER146" s="111"/>
      <c r="EX146" s="80"/>
      <c r="EZ146" s="81"/>
      <c r="FB146" s="124">
        <v>12.5</v>
      </c>
      <c r="FC146" s="38">
        <f t="shared" si="87"/>
        <v>0.23175926859780002</v>
      </c>
      <c r="FD146" s="125">
        <f t="shared" si="88"/>
        <v>1510.1877138186755</v>
      </c>
      <c r="FE146" s="80"/>
      <c r="FF146" s="81"/>
      <c r="FG146" s="124">
        <v>12.5</v>
      </c>
      <c r="FH146" s="129">
        <f t="shared" si="89"/>
        <v>0</v>
      </c>
      <c r="FI146" s="422">
        <f t="shared" si="90"/>
        <v>1.7976931348623099E+308</v>
      </c>
      <c r="FJ146" s="80"/>
      <c r="FM146" s="51"/>
      <c r="FN146" s="41">
        <v>13.9</v>
      </c>
      <c r="FO146" s="42">
        <v>9.357142857141298</v>
      </c>
      <c r="FP146" s="50"/>
      <c r="FQ146" s="51"/>
      <c r="FR146" s="41">
        <v>13.9</v>
      </c>
      <c r="FS146" s="42">
        <v>-0.47857142856810242</v>
      </c>
      <c r="FT146" s="50"/>
      <c r="FU146" s="51"/>
      <c r="FV146" s="41">
        <v>13.9</v>
      </c>
      <c r="FW146" s="42">
        <v>-0.10714285714266225</v>
      </c>
      <c r="FX146" s="50"/>
      <c r="FY146" s="51"/>
      <c r="FZ146" s="41">
        <v>13.9</v>
      </c>
      <c r="GA146" s="42">
        <v>3.5714285695576109E-3</v>
      </c>
      <c r="GB146" s="88"/>
    </row>
    <row r="147" spans="1:184">
      <c r="A147" s="13"/>
      <c r="B147" s="13"/>
      <c r="C147" s="13"/>
      <c r="D147" s="13"/>
      <c r="E147" s="13"/>
      <c r="F147" s="13"/>
      <c r="G147" s="13"/>
      <c r="H147" s="13"/>
      <c r="BC147" s="109">
        <v>1.4E-2</v>
      </c>
      <c r="BD147" s="110">
        <f t="shared" si="116"/>
        <v>9.6320000000000017E-3</v>
      </c>
      <c r="BE147" s="111"/>
      <c r="BF147" s="123"/>
      <c r="BG147" s="111"/>
      <c r="BI147" s="81"/>
      <c r="BK147" s="124">
        <v>13.3</v>
      </c>
      <c r="BL147" s="312">
        <f t="shared" si="117"/>
        <v>-0.14526752311037963</v>
      </c>
      <c r="BP147" s="124">
        <v>13.3</v>
      </c>
      <c r="BQ147" s="312">
        <f t="shared" si="118"/>
        <v>6.3580955689933549E-2</v>
      </c>
      <c r="BR147" s="119"/>
      <c r="BT147" s="80"/>
      <c r="BV147" s="81"/>
      <c r="BX147" s="123">
        <f t="shared" si="120"/>
        <v>4.8160000000000069E-3</v>
      </c>
      <c r="BY147" s="123">
        <f t="shared" si="124"/>
        <v>4.8160000000000069E-3</v>
      </c>
      <c r="BZ147" s="496">
        <f t="shared" si="119"/>
        <v>-19.756383143018361</v>
      </c>
      <c r="CA147" s="496"/>
      <c r="CB147" s="496"/>
      <c r="CE147" s="123"/>
      <c r="CK147" s="80"/>
      <c r="CM147" s="81"/>
      <c r="CO147" s="123">
        <f t="shared" si="91"/>
        <v>-3.4400000000000003E-3</v>
      </c>
      <c r="CP147" s="470">
        <f t="shared" si="92"/>
        <v>7.6560000000000003E-2</v>
      </c>
      <c r="CQ147" s="470"/>
      <c r="CR147" s="129">
        <f t="shared" si="93"/>
        <v>4.5037074431999968E-5</v>
      </c>
      <c r="CS147" s="462">
        <f t="shared" si="109"/>
        <v>1.91644992E-5</v>
      </c>
      <c r="CT147" s="462"/>
      <c r="CU147" s="130">
        <f t="shared" si="94"/>
        <v>6.4201573631999964E-5</v>
      </c>
      <c r="CV147" s="413">
        <f t="shared" si="95"/>
        <v>-8.4839140314106363</v>
      </c>
      <c r="CX147" s="413"/>
      <c r="DL147" s="81"/>
      <c r="DN147" s="123">
        <f t="shared" si="125"/>
        <v>3.4400000000000003E-3</v>
      </c>
      <c r="DO147" s="470">
        <f t="shared" si="126"/>
        <v>-7.0558511225065477</v>
      </c>
      <c r="DP147" s="470"/>
      <c r="DQ147" s="470">
        <f t="shared" si="127"/>
        <v>11.034574407531229</v>
      </c>
      <c r="DR147" s="470"/>
      <c r="DS147" s="125">
        <f t="shared" si="128"/>
        <v>3.9787232850246816</v>
      </c>
      <c r="DT147" s="125">
        <f t="shared" si="129"/>
        <v>-18.090425530037777</v>
      </c>
      <c r="ED147" s="80"/>
      <c r="EF147" s="81"/>
      <c r="EH147" s="123">
        <f t="shared" si="121"/>
        <v>4.8160000000000069E-3</v>
      </c>
      <c r="EI147" s="470">
        <f t="shared" si="122"/>
        <v>606.01587860837117</v>
      </c>
      <c r="EJ147" s="470"/>
      <c r="EK147" s="470"/>
      <c r="EL147" s="128">
        <f t="shared" si="123"/>
        <v>18.279760948762551</v>
      </c>
      <c r="ER147" s="111"/>
      <c r="EX147" s="80"/>
      <c r="EZ147" s="81"/>
      <c r="FB147" s="124">
        <v>12.6</v>
      </c>
      <c r="FC147" s="38">
        <f t="shared" si="87"/>
        <v>0.60566422193576031</v>
      </c>
      <c r="FD147" s="125">
        <f t="shared" si="88"/>
        <v>577.87795171616176</v>
      </c>
      <c r="FE147" s="80"/>
      <c r="FF147" s="81"/>
      <c r="FG147" s="124">
        <v>12.6</v>
      </c>
      <c r="FH147" s="129">
        <f t="shared" si="89"/>
        <v>0</v>
      </c>
      <c r="FI147" s="422">
        <f t="shared" si="90"/>
        <v>1.7976931348623099E+308</v>
      </c>
      <c r="FJ147" s="80"/>
      <c r="FM147" s="51"/>
      <c r="FN147" s="43">
        <v>14</v>
      </c>
      <c r="FO147" s="44">
        <v>0</v>
      </c>
      <c r="FP147" s="50"/>
      <c r="FQ147" s="51"/>
      <c r="FR147" s="43">
        <v>14</v>
      </c>
      <c r="FS147" s="44">
        <v>0</v>
      </c>
      <c r="FT147" s="50"/>
      <c r="FU147" s="51"/>
      <c r="FV147" s="43">
        <v>14</v>
      </c>
      <c r="FW147" s="44">
        <v>0</v>
      </c>
      <c r="FX147" s="50"/>
      <c r="FY147" s="51"/>
      <c r="FZ147" s="43">
        <v>14</v>
      </c>
      <c r="GA147" s="44">
        <v>0</v>
      </c>
      <c r="GB147" s="88"/>
    </row>
    <row r="148" spans="1:184" ht="15" thickBot="1">
      <c r="F148" s="13"/>
      <c r="G148" s="13"/>
      <c r="H148" s="13"/>
      <c r="BC148" s="109">
        <v>1.4999999999999999E-2</v>
      </c>
      <c r="BD148" s="110">
        <f t="shared" si="116"/>
        <v>1.0320000000000001E-2</v>
      </c>
      <c r="BE148" s="111"/>
      <c r="BF148" s="123"/>
      <c r="BG148" s="111"/>
      <c r="BI148" s="81"/>
      <c r="BK148" s="124">
        <v>13.4</v>
      </c>
      <c r="BL148" s="312">
        <f t="shared" si="117"/>
        <v>-0.1132614757446518</v>
      </c>
      <c r="BP148" s="124">
        <v>13.4</v>
      </c>
      <c r="BQ148" s="312">
        <f t="shared" si="118"/>
        <v>4.0039319034783846E-2</v>
      </c>
      <c r="BR148" s="119"/>
      <c r="BT148" s="80"/>
      <c r="BV148" s="81"/>
      <c r="BX148" s="123">
        <f t="shared" si="120"/>
        <v>5.504000000000008E-3</v>
      </c>
      <c r="BY148" s="123">
        <f t="shared" si="124"/>
        <v>5.504000000000008E-3</v>
      </c>
      <c r="BZ148" s="496">
        <f t="shared" si="119"/>
        <v>-22.578723592020985</v>
      </c>
      <c r="CA148" s="496"/>
      <c r="CB148" s="496"/>
      <c r="CK148" s="80"/>
      <c r="CM148" s="81"/>
      <c r="CO148" s="123">
        <f t="shared" si="91"/>
        <v>-2.7520000000000001E-3</v>
      </c>
      <c r="CP148" s="470">
        <f t="shared" si="92"/>
        <v>7.7247999999999997E-2</v>
      </c>
      <c r="CQ148" s="470"/>
      <c r="CR148" s="129">
        <f t="shared" si="93"/>
        <v>4.5037074431999968E-5</v>
      </c>
      <c r="CS148" s="462">
        <f t="shared" si="109"/>
        <v>1.9177279488E-5</v>
      </c>
      <c r="CT148" s="462"/>
      <c r="CU148" s="130">
        <f t="shared" si="94"/>
        <v>6.4214353919999961E-5</v>
      </c>
      <c r="CV148" s="413">
        <f t="shared" si="95"/>
        <v>-8.4856028819878855</v>
      </c>
      <c r="CX148" s="413"/>
      <c r="DL148" s="81"/>
      <c r="DN148" s="123">
        <f t="shared" si="125"/>
        <v>4.1280000000000067E-3</v>
      </c>
      <c r="DO148" s="470">
        <f t="shared" si="126"/>
        <v>-8.4670213470078703</v>
      </c>
      <c r="DP148" s="470"/>
      <c r="DQ148" s="470">
        <f t="shared" si="127"/>
        <v>11.984666365381402</v>
      </c>
      <c r="DR148" s="470"/>
      <c r="DS148" s="125">
        <f t="shared" si="128"/>
        <v>3.5176450183735319</v>
      </c>
      <c r="DT148" s="125">
        <f t="shared" si="129"/>
        <v>-20.451687712389273</v>
      </c>
      <c r="ED148" s="80"/>
      <c r="EF148" s="81"/>
      <c r="EH148" s="123">
        <f t="shared" si="121"/>
        <v>5.504000000000008E-3</v>
      </c>
      <c r="EI148" s="470">
        <f t="shared" si="122"/>
        <v>725.35678195599269</v>
      </c>
      <c r="EJ148" s="470"/>
      <c r="EK148" s="470"/>
      <c r="EL148" s="128">
        <f t="shared" si="123"/>
        <v>16.70846971367224</v>
      </c>
      <c r="ER148" s="111"/>
      <c r="EX148" s="80"/>
      <c r="EZ148" s="81"/>
      <c r="FB148" s="124">
        <v>12.7</v>
      </c>
      <c r="FC148" s="38">
        <f t="shared" si="87"/>
        <v>0.92394695081017619</v>
      </c>
      <c r="FD148" s="125">
        <f t="shared" si="88"/>
        <v>378.80962721192753</v>
      </c>
      <c r="FE148" s="80"/>
      <c r="FF148" s="81"/>
      <c r="FG148" s="124">
        <v>12.7</v>
      </c>
      <c r="FH148" s="129">
        <f t="shared" si="89"/>
        <v>0</v>
      </c>
      <c r="FI148" s="422">
        <f t="shared" si="90"/>
        <v>1.7976931348623099E+308</v>
      </c>
      <c r="FJ148" s="80"/>
      <c r="FM148" s="52"/>
      <c r="FN148" s="53"/>
      <c r="FO148" s="53"/>
      <c r="FP148" s="54"/>
      <c r="FQ148" s="52"/>
      <c r="FR148" s="53"/>
      <c r="FS148" s="53"/>
      <c r="FT148" s="54"/>
      <c r="FU148" s="52"/>
      <c r="FV148" s="53"/>
      <c r="FW148" s="53"/>
      <c r="FX148" s="54"/>
      <c r="FY148" s="52"/>
      <c r="FZ148" s="53"/>
      <c r="GA148" s="53"/>
      <c r="GB148" s="89"/>
    </row>
    <row r="149" spans="1:184">
      <c r="BC149" s="109">
        <v>1.6E-2</v>
      </c>
      <c r="BD149" s="110">
        <f t="shared" si="116"/>
        <v>1.1008E-2</v>
      </c>
      <c r="BE149" s="111"/>
      <c r="BF149" s="123"/>
      <c r="BG149" s="111"/>
      <c r="BI149" s="81"/>
      <c r="BK149" s="124">
        <v>13.5</v>
      </c>
      <c r="BL149" s="312">
        <f t="shared" si="117"/>
        <v>-8.3191521981120634E-2</v>
      </c>
      <c r="BP149" s="124">
        <v>13.5</v>
      </c>
      <c r="BQ149" s="312">
        <f t="shared" si="118"/>
        <v>2.3170902219268305E-2</v>
      </c>
      <c r="BR149" s="119"/>
      <c r="BT149" s="80"/>
      <c r="BV149" s="81"/>
      <c r="BX149" s="123">
        <f t="shared" si="120"/>
        <v>6.1920000000000074E-3</v>
      </c>
      <c r="BY149" s="123">
        <f t="shared" si="124"/>
        <v>6.1920000000000074E-3</v>
      </c>
      <c r="BZ149" s="496">
        <f t="shared" si="119"/>
        <v>-25.401064041023602</v>
      </c>
      <c r="CA149" s="496"/>
      <c r="CB149" s="496"/>
      <c r="CE149" s="123"/>
      <c r="CK149" s="80"/>
      <c r="CM149" s="81"/>
      <c r="CO149" s="123">
        <f t="shared" si="91"/>
        <v>-2.0640000000000003E-3</v>
      </c>
      <c r="CP149" s="470">
        <f t="shared" si="92"/>
        <v>7.7936000000000005E-2</v>
      </c>
      <c r="CQ149" s="470"/>
      <c r="CR149" s="129">
        <f t="shared" si="93"/>
        <v>4.5037074431999968E-5</v>
      </c>
      <c r="CS149" s="462">
        <f t="shared" si="109"/>
        <v>1.9187219712000005E-5</v>
      </c>
      <c r="CT149" s="462"/>
      <c r="CU149" s="130">
        <f t="shared" si="94"/>
        <v>6.422429414399997E-5</v>
      </c>
      <c r="CV149" s="413">
        <f t="shared" si="95"/>
        <v>-8.4869164324368569</v>
      </c>
      <c r="CX149" s="413"/>
      <c r="DL149" s="81"/>
      <c r="DN149" s="123">
        <f t="shared" si="125"/>
        <v>4.8160000000000069E-3</v>
      </c>
      <c r="DO149" s="470">
        <f t="shared" si="126"/>
        <v>-9.8781915715091806</v>
      </c>
      <c r="DP149" s="470"/>
      <c r="DQ149" s="470">
        <f t="shared" si="127"/>
        <v>13.018412728195607</v>
      </c>
      <c r="DR149" s="470"/>
      <c r="DS149" s="125">
        <f t="shared" si="128"/>
        <v>3.140221156686426</v>
      </c>
      <c r="DT149" s="125">
        <f t="shared" si="129"/>
        <v>-22.896604299704787</v>
      </c>
      <c r="ED149" s="80"/>
      <c r="EF149" s="81"/>
      <c r="EH149" s="123">
        <f t="shared" si="121"/>
        <v>6.1920000000000074E-3</v>
      </c>
      <c r="EI149" s="470">
        <f t="shared" si="122"/>
        <v>860.60986321683981</v>
      </c>
      <c r="EJ149" s="470"/>
      <c r="EK149" s="470"/>
      <c r="EL149" s="128">
        <f t="shared" si="123"/>
        <v>15.339434673515257</v>
      </c>
      <c r="ER149" s="111"/>
      <c r="EX149" s="80"/>
      <c r="EZ149" s="81"/>
      <c r="FB149" s="124">
        <v>12.8</v>
      </c>
      <c r="FC149" s="38">
        <f t="shared" si="87"/>
        <v>1.1866074552209691</v>
      </c>
      <c r="FD149" s="125">
        <f t="shared" si="88"/>
        <v>294.95853785515214</v>
      </c>
      <c r="FE149" s="80"/>
      <c r="FF149" s="81"/>
      <c r="FG149" s="124">
        <v>12.8</v>
      </c>
      <c r="FH149" s="129">
        <f t="shared" si="89"/>
        <v>0</v>
      </c>
      <c r="FI149" s="422">
        <f t="shared" si="90"/>
        <v>1.7976931348623099E+308</v>
      </c>
      <c r="FJ149" s="80"/>
    </row>
    <row r="150" spans="1:184">
      <c r="BC150" s="109">
        <v>1.7000000000000001E-2</v>
      </c>
      <c r="BD150" s="110">
        <f t="shared" si="116"/>
        <v>1.1696000000000002E-2</v>
      </c>
      <c r="BE150" s="111"/>
      <c r="BF150" s="123"/>
      <c r="BG150" s="111"/>
      <c r="BI150" s="81"/>
      <c r="BK150" s="124">
        <v>13.6</v>
      </c>
      <c r="BL150" s="312">
        <f t="shared" si="117"/>
        <v>-5.6146714471838374E-2</v>
      </c>
      <c r="BP150" s="124">
        <v>13.6</v>
      </c>
      <c r="BQ150" s="312">
        <f t="shared" si="118"/>
        <v>1.1863501936120355E-2</v>
      </c>
      <c r="BR150" s="119"/>
      <c r="BT150" s="80"/>
      <c r="BV150" s="81"/>
      <c r="BX150" s="123">
        <f t="shared" si="120"/>
        <v>6.8800000000000007E-3</v>
      </c>
      <c r="BY150" s="123">
        <f t="shared" si="124"/>
        <v>6.8800000000000007E-3</v>
      </c>
      <c r="BZ150" s="496">
        <f t="shared" si="119"/>
        <v>-28.223404490026191</v>
      </c>
      <c r="CA150" s="496"/>
      <c r="CB150" s="496"/>
      <c r="CK150" s="80"/>
      <c r="CM150" s="81"/>
      <c r="CO150" s="123">
        <f t="shared" si="91"/>
        <v>-1.3760000000000001E-3</v>
      </c>
      <c r="CP150" s="470">
        <f t="shared" si="92"/>
        <v>7.8623999999999999E-2</v>
      </c>
      <c r="CQ150" s="470"/>
      <c r="CR150" s="129">
        <f t="shared" si="93"/>
        <v>4.5037074431999968E-5</v>
      </c>
      <c r="CS150" s="462">
        <f t="shared" si="109"/>
        <v>1.9194319872000001E-5</v>
      </c>
      <c r="CT150" s="462"/>
      <c r="CU150" s="130">
        <f t="shared" si="94"/>
        <v>6.4231394303999976E-5</v>
      </c>
      <c r="CV150" s="413">
        <f t="shared" si="95"/>
        <v>-8.4878546827575523</v>
      </c>
      <c r="CX150" s="413"/>
      <c r="DL150" s="81"/>
      <c r="DN150" s="123">
        <f t="shared" si="125"/>
        <v>5.504000000000008E-3</v>
      </c>
      <c r="DO150" s="470">
        <f t="shared" si="126"/>
        <v>-11.289361796010493</v>
      </c>
      <c r="DP150" s="470"/>
      <c r="DQ150" s="470">
        <f t="shared" si="127"/>
        <v>14.117448921987423</v>
      </c>
      <c r="DR150" s="470"/>
      <c r="DS150" s="125">
        <f t="shared" si="128"/>
        <v>2.8280871259769302</v>
      </c>
      <c r="DT150" s="125">
        <f t="shared" si="129"/>
        <v>-25.406810717997914</v>
      </c>
      <c r="ED150" s="80"/>
      <c r="EF150" s="81"/>
      <c r="EH150" s="123">
        <f t="shared" si="121"/>
        <v>6.8800000000000007E-3</v>
      </c>
      <c r="EI150" s="470">
        <f t="shared" si="122"/>
        <v>1011.775143940989</v>
      </c>
      <c r="EJ150" s="470"/>
      <c r="EK150" s="470"/>
      <c r="EL150" s="128">
        <f t="shared" si="123"/>
        <v>14.147200571908947</v>
      </c>
      <c r="ER150" s="111"/>
      <c r="EX150" s="80"/>
      <c r="EZ150" s="81"/>
      <c r="FB150" s="124">
        <v>12.9</v>
      </c>
      <c r="FC150" s="38">
        <f t="shared" ref="FC150:FC161" si="130" xml:space="preserve"> ABS(FO136 * $FC$17 * $FC$12 ) /$FC$11</f>
        <v>1.3936457351684537</v>
      </c>
      <c r="FD150" s="125">
        <f t="shared" ref="FD150:FD160" si="131">$FC$10/FC150</f>
        <v>251.13986371701168</v>
      </c>
      <c r="FE150" s="80"/>
      <c r="FF150" s="81"/>
      <c r="FG150" s="124">
        <v>12.9</v>
      </c>
      <c r="FH150" s="129">
        <f t="shared" ref="FH150:FH161" si="132">ABS(FO136 * $FH$17 * $FH$12) /$FH$11</f>
        <v>0</v>
      </c>
      <c r="FI150" s="422">
        <f t="shared" ref="FI150:FI161" si="133">1.79769313486231 * 10^308</f>
        <v>1.7976931348623099E+308</v>
      </c>
      <c r="FJ150" s="80"/>
    </row>
    <row r="151" spans="1:184">
      <c r="BC151" s="109">
        <v>1.7999999999999999E-2</v>
      </c>
      <c r="BD151" s="110">
        <f t="shared" si="116"/>
        <v>1.2384000000000001E-2</v>
      </c>
      <c r="BE151" s="111"/>
      <c r="BF151" s="123"/>
      <c r="BG151" s="111"/>
      <c r="BI151" s="81"/>
      <c r="BK151" s="124">
        <v>13.7</v>
      </c>
      <c r="BL151" s="312">
        <f t="shared" si="117"/>
        <v>-3.3216105867624593E-2</v>
      </c>
      <c r="BP151" s="124">
        <v>13.7</v>
      </c>
      <c r="BQ151" s="312">
        <f t="shared" si="118"/>
        <v>5.004914879206364E-3</v>
      </c>
      <c r="BR151" s="119"/>
      <c r="BT151" s="80"/>
      <c r="BV151" s="81"/>
      <c r="BX151" s="123">
        <f t="shared" si="120"/>
        <v>7.5680000000000001E-3</v>
      </c>
      <c r="BY151" s="123">
        <f t="shared" si="124"/>
        <v>7.5680000000000001E-3</v>
      </c>
      <c r="BZ151" s="496">
        <f t="shared" si="119"/>
        <v>-31.045744939028808</v>
      </c>
      <c r="CA151" s="496"/>
      <c r="CB151" s="496"/>
      <c r="CE151" s="123"/>
      <c r="CK151" s="80"/>
      <c r="CM151" s="81"/>
      <c r="CO151" s="123">
        <f t="shared" si="91"/>
        <v>-6.8800000000000003E-4</v>
      </c>
      <c r="CP151" s="470">
        <f t="shared" si="92"/>
        <v>7.9312000000000007E-2</v>
      </c>
      <c r="CQ151" s="470"/>
      <c r="CR151" s="129">
        <f t="shared" si="93"/>
        <v>4.5037074431999968E-5</v>
      </c>
      <c r="CS151" s="462">
        <f t="shared" si="109"/>
        <v>1.9198579968000005E-5</v>
      </c>
      <c r="CT151" s="462"/>
      <c r="CU151" s="130">
        <f t="shared" si="94"/>
        <v>6.4235654399999979E-5</v>
      </c>
      <c r="CV151" s="413">
        <f t="shared" si="95"/>
        <v>-8.4884176329499681</v>
      </c>
      <c r="CX151" s="413"/>
      <c r="DL151" s="81"/>
      <c r="DN151" s="123">
        <f t="shared" si="125"/>
        <v>6.1920000000000074E-3</v>
      </c>
      <c r="DO151" s="470">
        <f t="shared" si="126"/>
        <v>-12.700532020511801</v>
      </c>
      <c r="DP151" s="470"/>
      <c r="DQ151" s="470">
        <f t="shared" si="127"/>
        <v>15.267682094463392</v>
      </c>
      <c r="DR151" s="470"/>
      <c r="DS151" s="125">
        <f t="shared" si="128"/>
        <v>2.5671500739515913</v>
      </c>
      <c r="DT151" s="125">
        <f t="shared" si="129"/>
        <v>-27.968214114975193</v>
      </c>
      <c r="ED151" s="80"/>
      <c r="EF151" s="81"/>
      <c r="EH151" s="123">
        <f t="shared" si="121"/>
        <v>7.5680000000000001E-3</v>
      </c>
      <c r="EI151" s="470">
        <f t="shared" si="122"/>
        <v>1178.8526482138261</v>
      </c>
      <c r="EJ151" s="470"/>
      <c r="EK151" s="470"/>
      <c r="EL151" s="128">
        <f t="shared" si="123"/>
        <v>13.106379895222448</v>
      </c>
      <c r="ER151" s="111"/>
      <c r="EX151" s="80"/>
      <c r="EZ151" s="81"/>
      <c r="FB151" s="124">
        <v>13</v>
      </c>
      <c r="FC151" s="38">
        <f t="shared" si="130"/>
        <v>1.5450617906523936</v>
      </c>
      <c r="FD151" s="125">
        <f t="shared" si="131"/>
        <v>226.52815707274365</v>
      </c>
      <c r="FE151" s="80"/>
      <c r="FF151" s="81"/>
      <c r="FG151" s="124">
        <v>13</v>
      </c>
      <c r="FH151" s="129">
        <f t="shared" si="132"/>
        <v>0</v>
      </c>
      <c r="FI151" s="422">
        <f t="shared" si="133"/>
        <v>1.7976931348623099E+308</v>
      </c>
      <c r="FJ151" s="80"/>
    </row>
    <row r="152" spans="1:184">
      <c r="BC152" s="109">
        <v>1.9E-2</v>
      </c>
      <c r="BD152" s="110">
        <f t="shared" si="116"/>
        <v>1.3072E-2</v>
      </c>
      <c r="BE152" s="111"/>
      <c r="BF152" s="123"/>
      <c r="BG152" s="111"/>
      <c r="BI152" s="81"/>
      <c r="BK152" s="124">
        <v>13.8</v>
      </c>
      <c r="BL152" s="312">
        <f t="shared" si="117"/>
        <v>-1.5488748819545458E-2</v>
      </c>
      <c r="BP152" s="124">
        <v>13.8</v>
      </c>
      <c r="BQ152" s="312">
        <f t="shared" si="118"/>
        <v>1.4829377420150444E-3</v>
      </c>
      <c r="BR152" s="119"/>
      <c r="BT152" s="80"/>
      <c r="BV152" s="81"/>
      <c r="BX152" s="123">
        <f t="shared" si="120"/>
        <v>8.2560000000000012E-3</v>
      </c>
      <c r="BY152" s="123">
        <f t="shared" si="124"/>
        <v>8.2560000000000012E-3</v>
      </c>
      <c r="BZ152" s="496">
        <f t="shared" si="119"/>
        <v>-33.868085388031432</v>
      </c>
      <c r="CA152" s="496"/>
      <c r="CB152" s="496"/>
      <c r="CK152" s="80"/>
      <c r="CM152" s="81"/>
      <c r="CN152" s="102" t="s">
        <v>230</v>
      </c>
      <c r="CO152" s="123">
        <f t="shared" si="91"/>
        <v>0</v>
      </c>
      <c r="CP152" s="470">
        <f t="shared" si="92"/>
        <v>0.08</v>
      </c>
      <c r="CQ152" s="470"/>
      <c r="CR152" s="129">
        <f t="shared" si="93"/>
        <v>4.5037074431999968E-5</v>
      </c>
      <c r="CS152" s="462">
        <f t="shared" si="109"/>
        <v>1.9200000000000003E-5</v>
      </c>
      <c r="CT152" s="462"/>
      <c r="CU152" s="130">
        <f t="shared" si="94"/>
        <v>6.4237074431999967E-5</v>
      </c>
      <c r="CV152" s="413">
        <f t="shared" si="95"/>
        <v>-8.4886052830141061</v>
      </c>
      <c r="CX152" s="413"/>
      <c r="DL152" s="81"/>
      <c r="DN152" s="123">
        <f t="shared" si="125"/>
        <v>6.8800000000000007E-3</v>
      </c>
      <c r="DO152" s="470">
        <f t="shared" si="126"/>
        <v>-14.111702245013095</v>
      </c>
      <c r="DP152" s="470"/>
      <c r="DQ152" s="470">
        <f t="shared" si="127"/>
        <v>16.458381893826232</v>
      </c>
      <c r="DR152" s="470"/>
      <c r="DS152" s="125">
        <f t="shared" si="128"/>
        <v>2.3466796488131365</v>
      </c>
      <c r="DT152" s="125">
        <f t="shared" si="129"/>
        <v>-30.570084138839327</v>
      </c>
      <c r="ED152" s="80"/>
      <c r="EF152" s="81"/>
      <c r="EH152" s="123">
        <f t="shared" si="121"/>
        <v>8.2560000000000012E-3</v>
      </c>
      <c r="EI152" s="470">
        <f t="shared" si="122"/>
        <v>1361.8424026560333</v>
      </c>
      <c r="EJ152" s="470"/>
      <c r="EK152" s="470"/>
      <c r="EL152" s="128">
        <f t="shared" si="123"/>
        <v>12.19408133901201</v>
      </c>
      <c r="ER152" s="111"/>
      <c r="EX152" s="80"/>
      <c r="EZ152" s="81"/>
      <c r="FB152" s="124">
        <v>13.1</v>
      </c>
      <c r="FC152" s="38">
        <f t="shared" si="130"/>
        <v>1.640855621672868</v>
      </c>
      <c r="FD152" s="125">
        <f t="shared" si="131"/>
        <v>213.30334940935975</v>
      </c>
      <c r="FE152" s="80"/>
      <c r="FF152" s="81"/>
      <c r="FG152" s="124">
        <v>13.1</v>
      </c>
      <c r="FH152" s="129">
        <f t="shared" si="132"/>
        <v>0</v>
      </c>
      <c r="FI152" s="422">
        <f t="shared" si="133"/>
        <v>1.7976931348623099E+308</v>
      </c>
      <c r="FJ152" s="80"/>
    </row>
    <row r="153" spans="1:184">
      <c r="BC153" s="109">
        <v>0.02</v>
      </c>
      <c r="BD153" s="110">
        <f t="shared" si="116"/>
        <v>1.3760000000000001E-2</v>
      </c>
      <c r="BE153" s="111"/>
      <c r="BF153" s="123"/>
      <c r="BG153" s="111"/>
      <c r="BI153" s="81"/>
      <c r="BK153" s="124">
        <v>13.9</v>
      </c>
      <c r="BL153" s="312">
        <f t="shared" si="117"/>
        <v>-4.0536959801462276E-3</v>
      </c>
      <c r="BP153" s="124">
        <v>13.9</v>
      </c>
      <c r="BQ153" s="312">
        <f t="shared" si="118"/>
        <v>1.853672176574699E-4</v>
      </c>
      <c r="BR153" s="119"/>
      <c r="BT153" s="80"/>
      <c r="BV153" s="81"/>
      <c r="BX153" s="123">
        <f t="shared" si="120"/>
        <v>8.9440000000000006E-3</v>
      </c>
      <c r="BY153" s="123">
        <f t="shared" si="124"/>
        <v>8.9440000000000006E-3</v>
      </c>
      <c r="BZ153" s="496">
        <f t="shared" si="119"/>
        <v>-36.690425837034049</v>
      </c>
      <c r="CA153" s="496"/>
      <c r="CB153" s="496"/>
      <c r="CE153" s="123"/>
      <c r="CK153" s="80"/>
      <c r="CM153" s="81"/>
      <c r="CO153" s="123">
        <f t="shared" si="91"/>
        <v>6.8800000000000003E-4</v>
      </c>
      <c r="CP153" s="470">
        <f t="shared" si="92"/>
        <v>7.9312000000000007E-2</v>
      </c>
      <c r="CQ153" s="470"/>
      <c r="CR153" s="129">
        <f t="shared" si="93"/>
        <v>4.5037074431999968E-5</v>
      </c>
      <c r="CS153" s="462">
        <f t="shared" si="109"/>
        <v>1.9198579968000005E-5</v>
      </c>
      <c r="CT153" s="462"/>
      <c r="CU153" s="130">
        <f t="shared" si="94"/>
        <v>6.4235654399999979E-5</v>
      </c>
      <c r="CV153" s="413">
        <f t="shared" si="95"/>
        <v>-8.4884176329499681</v>
      </c>
      <c r="CX153" s="413"/>
      <c r="DL153" s="81"/>
      <c r="DN153" s="123">
        <f t="shared" si="125"/>
        <v>7.5680000000000001E-3</v>
      </c>
      <c r="DO153" s="470">
        <f t="shared" si="126"/>
        <v>-15.522872469514404</v>
      </c>
      <c r="DP153" s="470"/>
      <c r="DQ153" s="470">
        <f t="shared" si="127"/>
        <v>17.681375121004379</v>
      </c>
      <c r="DR153" s="470"/>
      <c r="DS153" s="125">
        <f t="shared" si="128"/>
        <v>2.1585026514899752</v>
      </c>
      <c r="DT153" s="125">
        <f t="shared" si="129"/>
        <v>-33.204247590518783</v>
      </c>
      <c r="ED153" s="80"/>
      <c r="EF153" s="81"/>
      <c r="EH153" s="123">
        <f t="shared" si="121"/>
        <v>8.9440000000000006E-3</v>
      </c>
      <c r="EI153" s="470">
        <f t="shared" si="122"/>
        <v>1560.7444364236014</v>
      </c>
      <c r="EJ153" s="470"/>
      <c r="EK153" s="470"/>
      <c r="EL153" s="128">
        <f t="shared" si="123"/>
        <v>11.390600390447981</v>
      </c>
      <c r="ER153" s="111"/>
      <c r="EX153" s="80"/>
      <c r="EZ153" s="81"/>
      <c r="FB153" s="124">
        <v>13.2</v>
      </c>
      <c r="FC153" s="38">
        <f t="shared" si="130"/>
        <v>1.6810272282298768</v>
      </c>
      <c r="FD153" s="125">
        <f t="shared" si="131"/>
        <v>208.20602672126276</v>
      </c>
      <c r="FE153" s="80"/>
      <c r="FF153" s="81"/>
      <c r="FG153" s="124">
        <v>13.2</v>
      </c>
      <c r="FH153" s="129">
        <f t="shared" si="132"/>
        <v>0</v>
      </c>
      <c r="FI153" s="422">
        <f t="shared" si="133"/>
        <v>1.7976931348623099E+308</v>
      </c>
      <c r="FJ153" s="80"/>
    </row>
    <row r="154" spans="1:184">
      <c r="BC154" s="109">
        <v>2.1000000000000001E-2</v>
      </c>
      <c r="BD154" s="110">
        <f t="shared" si="116"/>
        <v>1.4448000000000003E-2</v>
      </c>
      <c r="BE154" s="111"/>
      <c r="BF154" s="123"/>
      <c r="BG154" s="111"/>
      <c r="BI154" s="81"/>
      <c r="BK154" s="124">
        <v>14</v>
      </c>
      <c r="BL154" s="312">
        <f t="shared" si="117"/>
        <v>0</v>
      </c>
      <c r="BP154" s="124">
        <v>14</v>
      </c>
      <c r="BQ154" s="312">
        <f t="shared" si="118"/>
        <v>0</v>
      </c>
      <c r="BR154" s="119"/>
      <c r="BT154" s="80"/>
      <c r="BV154" s="81"/>
      <c r="BX154" s="123">
        <f t="shared" si="120"/>
        <v>9.6320000000000017E-3</v>
      </c>
      <c r="BY154" s="123">
        <f t="shared" si="124"/>
        <v>9.6320000000000017E-3</v>
      </c>
      <c r="BZ154" s="496">
        <f t="shared" si="119"/>
        <v>-39.512766286036673</v>
      </c>
      <c r="CA154" s="496"/>
      <c r="CB154" s="496"/>
      <c r="CK154" s="80"/>
      <c r="CM154" s="81"/>
      <c r="CO154" s="123">
        <f t="shared" si="91"/>
        <v>1.3760000000000001E-3</v>
      </c>
      <c r="CP154" s="470">
        <f t="shared" si="92"/>
        <v>7.8623999999999999E-2</v>
      </c>
      <c r="CQ154" s="470"/>
      <c r="CR154" s="129">
        <f t="shared" si="93"/>
        <v>4.5037074431999968E-5</v>
      </c>
      <c r="CS154" s="462">
        <f t="shared" si="109"/>
        <v>1.9194319872000001E-5</v>
      </c>
      <c r="CT154" s="462"/>
      <c r="CU154" s="130">
        <f t="shared" si="94"/>
        <v>6.4231394303999976E-5</v>
      </c>
      <c r="CV154" s="413">
        <f t="shared" si="95"/>
        <v>-8.4878546827575523</v>
      </c>
      <c r="CX154" s="413"/>
      <c r="DL154" s="81"/>
      <c r="DN154" s="123">
        <f t="shared" si="125"/>
        <v>8.2560000000000012E-3</v>
      </c>
      <c r="DO154" s="470">
        <f t="shared" si="126"/>
        <v>-16.934042694015716</v>
      </c>
      <c r="DP154" s="470"/>
      <c r="DQ154" s="470">
        <f t="shared" si="127"/>
        <v>18.930404122234041</v>
      </c>
      <c r="DR154" s="470"/>
      <c r="DS154" s="125">
        <f t="shared" si="128"/>
        <v>1.9963614282183251</v>
      </c>
      <c r="DT154" s="125">
        <f t="shared" si="129"/>
        <v>-35.864446816249753</v>
      </c>
      <c r="ED154" s="80"/>
      <c r="EF154" s="81"/>
      <c r="EH154" s="123">
        <f t="shared" si="121"/>
        <v>9.6320000000000017E-3</v>
      </c>
      <c r="EI154" s="470">
        <f t="shared" si="122"/>
        <v>1775.5587812078209</v>
      </c>
      <c r="EJ154" s="470"/>
      <c r="EK154" s="470"/>
      <c r="EL154" s="128">
        <f t="shared" si="123"/>
        <v>10.679354091968172</v>
      </c>
      <c r="ER154" s="111"/>
      <c r="EX154" s="80"/>
      <c r="EZ154" s="81"/>
      <c r="FB154" s="124">
        <v>13.3</v>
      </c>
      <c r="FC154" s="38">
        <f t="shared" si="130"/>
        <v>1.6655766103232621</v>
      </c>
      <c r="FD154" s="125">
        <f t="shared" si="131"/>
        <v>210.13743698770514</v>
      </c>
      <c r="FE154" s="80"/>
      <c r="FF154" s="81"/>
      <c r="FG154" s="124">
        <v>13.3</v>
      </c>
      <c r="FH154" s="129">
        <f t="shared" si="132"/>
        <v>0</v>
      </c>
      <c r="FI154" s="422">
        <f t="shared" si="133"/>
        <v>1.7976931348623099E+308</v>
      </c>
      <c r="FJ154" s="80"/>
    </row>
    <row r="155" spans="1:184">
      <c r="BC155" s="109">
        <v>2.1999999999999999E-2</v>
      </c>
      <c r="BD155" s="110">
        <f t="shared" si="116"/>
        <v>1.5136E-2</v>
      </c>
      <c r="BE155" s="111"/>
      <c r="BF155" s="123"/>
      <c r="BG155" s="111"/>
      <c r="BI155" s="81"/>
      <c r="BT155" s="80"/>
      <c r="BV155" s="81"/>
      <c r="BX155" s="123">
        <f t="shared" si="120"/>
        <v>1.0320000000000001E-2</v>
      </c>
      <c r="BY155" s="123">
        <f t="shared" si="124"/>
        <v>1.0320000000000001E-2</v>
      </c>
      <c r="BZ155" s="496">
        <f t="shared" si="119"/>
        <v>-42.33510673503929</v>
      </c>
      <c r="CA155" s="496"/>
      <c r="CB155" s="496"/>
      <c r="CE155" s="123"/>
      <c r="CK155" s="80"/>
      <c r="CM155" s="81"/>
      <c r="CO155" s="123">
        <f t="shared" ref="CO155:CO218" si="134">BD136</f>
        <v>2.0640000000000003E-3</v>
      </c>
      <c r="CP155" s="470">
        <f t="shared" si="92"/>
        <v>7.7936000000000005E-2</v>
      </c>
      <c r="CQ155" s="470"/>
      <c r="CR155" s="129">
        <f t="shared" si="93"/>
        <v>4.5037074431999968E-5</v>
      </c>
      <c r="CS155" s="462">
        <f t="shared" si="109"/>
        <v>1.9187219712000005E-5</v>
      </c>
      <c r="CT155" s="462"/>
      <c r="CU155" s="130">
        <f t="shared" si="94"/>
        <v>6.422429414399997E-5</v>
      </c>
      <c r="CV155" s="413">
        <f t="shared" si="95"/>
        <v>-8.4869164324368569</v>
      </c>
      <c r="CX155" s="413"/>
      <c r="DL155" s="81"/>
      <c r="DN155" s="123">
        <f t="shared" si="125"/>
        <v>8.9440000000000006E-3</v>
      </c>
      <c r="DO155" s="470">
        <f t="shared" si="126"/>
        <v>-18.345212918517024</v>
      </c>
      <c r="DP155" s="470"/>
      <c r="DQ155" s="470">
        <f t="shared" si="127"/>
        <v>20.200640248911895</v>
      </c>
      <c r="DR155" s="470"/>
      <c r="DS155" s="125">
        <f t="shared" si="128"/>
        <v>1.8554273303948712</v>
      </c>
      <c r="DT155" s="125">
        <f t="shared" si="129"/>
        <v>-38.545853167428916</v>
      </c>
      <c r="ED155" s="80"/>
      <c r="EF155" s="81"/>
      <c r="EH155" s="123">
        <f t="shared" si="121"/>
        <v>1.0320000000000001E-2</v>
      </c>
      <c r="EI155" s="470">
        <f t="shared" si="122"/>
        <v>2006.2854712352866</v>
      </c>
      <c r="EJ155" s="470"/>
      <c r="EK155" s="470"/>
      <c r="EL155" s="128">
        <f t="shared" si="123"/>
        <v>10.046531486560257</v>
      </c>
      <c r="ER155" s="111"/>
      <c r="EX155" s="80"/>
      <c r="EZ155" s="81"/>
      <c r="FB155" s="124">
        <v>13.4</v>
      </c>
      <c r="FC155" s="38">
        <f t="shared" si="130"/>
        <v>1.594503767953261</v>
      </c>
      <c r="FD155" s="125">
        <f t="shared" si="131"/>
        <v>219.50402817126451</v>
      </c>
      <c r="FE155" s="80"/>
      <c r="FF155" s="81"/>
      <c r="FG155" s="124">
        <v>13.4</v>
      </c>
      <c r="FH155" s="129">
        <f t="shared" si="132"/>
        <v>0</v>
      </c>
      <c r="FI155" s="422">
        <f t="shared" si="133"/>
        <v>1.7976931348623099E+308</v>
      </c>
      <c r="FJ155" s="80"/>
    </row>
    <row r="156" spans="1:184">
      <c r="BC156" s="109">
        <v>2.3E-2</v>
      </c>
      <c r="BD156" s="110">
        <f t="shared" si="116"/>
        <v>1.5824000000000001E-2</v>
      </c>
      <c r="BE156" s="111"/>
      <c r="BF156" s="123"/>
      <c r="BG156" s="111"/>
      <c r="BI156" s="82"/>
      <c r="BJ156" s="83"/>
      <c r="BK156" s="83"/>
      <c r="BL156" s="83"/>
      <c r="BM156" s="83"/>
      <c r="BN156" s="83"/>
      <c r="BO156" s="83"/>
      <c r="BP156" s="83"/>
      <c r="BQ156" s="83"/>
      <c r="BR156" s="83"/>
      <c r="BS156" s="83"/>
      <c r="BT156" s="84"/>
      <c r="BV156" s="81"/>
      <c r="BX156" s="123">
        <f t="shared" si="120"/>
        <v>1.1008E-2</v>
      </c>
      <c r="BY156" s="123">
        <f t="shared" si="124"/>
        <v>1.1008E-2</v>
      </c>
      <c r="BZ156" s="496">
        <f t="shared" si="119"/>
        <v>-45.157447184041899</v>
      </c>
      <c r="CA156" s="496"/>
      <c r="CB156" s="496"/>
      <c r="CK156" s="80"/>
      <c r="CM156" s="81"/>
      <c r="CO156" s="123">
        <f t="shared" si="134"/>
        <v>2.7520000000000001E-3</v>
      </c>
      <c r="CP156" s="470">
        <f t="shared" ref="CP156:CP219" si="135">ABS($CP$18-$CP$21)-ABS(CO156)</f>
        <v>7.7247999999999997E-2</v>
      </c>
      <c r="CQ156" s="470"/>
      <c r="CR156" s="129">
        <f t="shared" ref="CR156:CR219" si="136">IF( CP156 &lt; 0, (($CP$18-ABS(CO156))*(($CP$21/2)+ABS(CO156))*$CP$20), CR155 )</f>
        <v>4.5037074431999968E-5</v>
      </c>
      <c r="CS156" s="462">
        <f t="shared" si="109"/>
        <v>1.9177279488E-5</v>
      </c>
      <c r="CT156" s="462"/>
      <c r="CU156" s="130">
        <f t="shared" si="94"/>
        <v>6.4214353919999961E-5</v>
      </c>
      <c r="CV156" s="413">
        <f t="shared" si="95"/>
        <v>-8.4856028819878855</v>
      </c>
      <c r="CX156" s="413"/>
      <c r="DL156" s="81"/>
      <c r="DN156" s="123">
        <f t="shared" si="125"/>
        <v>9.6320000000000017E-3</v>
      </c>
      <c r="DO156" s="470">
        <f t="shared" si="126"/>
        <v>-19.756383143018336</v>
      </c>
      <c r="DP156" s="470"/>
      <c r="DQ156" s="470">
        <f t="shared" si="127"/>
        <v>21.488323234678578</v>
      </c>
      <c r="DR156" s="470"/>
      <c r="DS156" s="125">
        <f t="shared" si="128"/>
        <v>1.7319400916602419</v>
      </c>
      <c r="DT156" s="125">
        <f t="shared" si="129"/>
        <v>-41.244706377696915</v>
      </c>
      <c r="ED156" s="80"/>
      <c r="EF156" s="81"/>
      <c r="EH156" s="123">
        <f t="shared" si="121"/>
        <v>1.1008E-2</v>
      </c>
      <c r="EI156" s="470">
        <f t="shared" si="122"/>
        <v>2252.9245432678972</v>
      </c>
      <c r="EJ156" s="470"/>
      <c r="EK156" s="470"/>
      <c r="EL156" s="128">
        <f t="shared" si="123"/>
        <v>9.4806735058437095</v>
      </c>
      <c r="ER156" s="111"/>
      <c r="EX156" s="80"/>
      <c r="EZ156" s="81"/>
      <c r="FB156" s="124">
        <v>13.5</v>
      </c>
      <c r="FC156" s="38">
        <f t="shared" si="130"/>
        <v>1.4678087011197936</v>
      </c>
      <c r="FD156" s="125">
        <f t="shared" si="131"/>
        <v>238.45069165551647</v>
      </c>
      <c r="FE156" s="80"/>
      <c r="FF156" s="81"/>
      <c r="FG156" s="124">
        <v>13.5</v>
      </c>
      <c r="FH156" s="129">
        <f t="shared" si="132"/>
        <v>0</v>
      </c>
      <c r="FI156" s="422">
        <f t="shared" si="133"/>
        <v>1.7976931348623099E+308</v>
      </c>
      <c r="FJ156" s="80"/>
    </row>
    <row r="157" spans="1:184">
      <c r="BC157" s="109">
        <v>2.4E-2</v>
      </c>
      <c r="BD157" s="110">
        <f t="shared" si="116"/>
        <v>1.6512000000000002E-2</v>
      </c>
      <c r="BE157" s="111"/>
      <c r="BF157" s="123"/>
      <c r="BG157" s="111"/>
      <c r="BV157" s="81"/>
      <c r="BX157" s="123">
        <f t="shared" si="120"/>
        <v>1.1696000000000002E-2</v>
      </c>
      <c r="BY157" s="123">
        <f t="shared" si="124"/>
        <v>1.1696000000000002E-2</v>
      </c>
      <c r="BZ157" s="496">
        <f t="shared" si="119"/>
        <v>-47.979787633044523</v>
      </c>
      <c r="CA157" s="496"/>
      <c r="CB157" s="496"/>
      <c r="CE157" s="123"/>
      <c r="CK157" s="80"/>
      <c r="CM157" s="81"/>
      <c r="CO157" s="123">
        <f t="shared" si="134"/>
        <v>3.4400000000000003E-3</v>
      </c>
      <c r="CP157" s="470">
        <f t="shared" si="135"/>
        <v>7.6560000000000003E-2</v>
      </c>
      <c r="CQ157" s="470"/>
      <c r="CR157" s="129">
        <f t="shared" si="136"/>
        <v>4.5037074431999968E-5</v>
      </c>
      <c r="CS157" s="462">
        <f t="shared" si="109"/>
        <v>1.91644992E-5</v>
      </c>
      <c r="CT157" s="462"/>
      <c r="CU157" s="130">
        <f t="shared" ref="CU157:CU220" si="137">CR157+CS157</f>
        <v>6.4201573631999964E-5</v>
      </c>
      <c r="CV157" s="413">
        <f t="shared" ref="CV157:CV220" si="138" xml:space="preserve"> IF( CP157 &lt; 0,  (($CP$16*CU157) / ($CP$17*$CP$19)) / 1000000, (($CP$16*CU157) / ($CP$17*$CP$23)) / 1000000 )</f>
        <v>-8.4839140314106363</v>
      </c>
      <c r="CX157" s="413"/>
      <c r="DL157" s="81"/>
      <c r="DN157" s="123">
        <f t="shared" si="125"/>
        <v>1.0320000000000001E-2</v>
      </c>
      <c r="DO157" s="470">
        <f t="shared" si="126"/>
        <v>-21.167553367519645</v>
      </c>
      <c r="DP157" s="470"/>
      <c r="DQ157" s="470">
        <f t="shared" si="127"/>
        <v>22.790496233214508</v>
      </c>
      <c r="DR157" s="470"/>
      <c r="DS157" s="125">
        <f t="shared" si="128"/>
        <v>1.6229428656948635</v>
      </c>
      <c r="DT157" s="125">
        <f t="shared" si="129"/>
        <v>-43.958049600734157</v>
      </c>
      <c r="ED157" s="80"/>
      <c r="EF157" s="81"/>
      <c r="EH157" s="123">
        <f t="shared" si="121"/>
        <v>1.1696000000000002E-2</v>
      </c>
      <c r="EI157" s="470">
        <f t="shared" si="122"/>
        <v>2515.4760366028559</v>
      </c>
      <c r="EJ157" s="470"/>
      <c r="EK157" s="470"/>
      <c r="EL157" s="128">
        <f t="shared" si="123"/>
        <v>8.9722718046781775</v>
      </c>
      <c r="ER157" s="111"/>
      <c r="EX157" s="80"/>
      <c r="EZ157" s="81"/>
      <c r="FB157" s="124">
        <v>13.6</v>
      </c>
      <c r="FC157" s="38">
        <f t="shared" si="130"/>
        <v>1.2854914098228609</v>
      </c>
      <c r="FD157" s="125">
        <f t="shared" si="131"/>
        <v>272.26941955857143</v>
      </c>
      <c r="FE157" s="80"/>
      <c r="FF157" s="81"/>
      <c r="FG157" s="124">
        <v>13.6</v>
      </c>
      <c r="FH157" s="129">
        <f t="shared" si="132"/>
        <v>0</v>
      </c>
      <c r="FI157" s="422">
        <f t="shared" si="133"/>
        <v>1.7976931348623099E+308</v>
      </c>
      <c r="FJ157" s="80"/>
    </row>
    <row r="158" spans="1:184">
      <c r="BC158" s="109">
        <v>2.5000000000000001E-2</v>
      </c>
      <c r="BD158" s="110">
        <f t="shared" si="116"/>
        <v>1.7200000000000003E-2</v>
      </c>
      <c r="BE158" s="111"/>
      <c r="BF158" s="123"/>
      <c r="BG158" s="111"/>
      <c r="BV158" s="81"/>
      <c r="BX158" s="123">
        <f t="shared" si="120"/>
        <v>1.2384000000000001E-2</v>
      </c>
      <c r="BY158" s="123">
        <f t="shared" si="124"/>
        <v>1.2384000000000001E-2</v>
      </c>
      <c r="BZ158" s="496">
        <f t="shared" si="119"/>
        <v>-50.802128082047147</v>
      </c>
      <c r="CA158" s="496"/>
      <c r="CB158" s="496"/>
      <c r="CK158" s="80"/>
      <c r="CM158" s="81"/>
      <c r="CO158" s="123">
        <f t="shared" si="134"/>
        <v>4.1280000000000067E-3</v>
      </c>
      <c r="CP158" s="470">
        <f t="shared" si="135"/>
        <v>7.5871999999999995E-2</v>
      </c>
      <c r="CQ158" s="470"/>
      <c r="CR158" s="129">
        <f t="shared" si="136"/>
        <v>4.5037074431999968E-5</v>
      </c>
      <c r="CS158" s="462">
        <f t="shared" si="109"/>
        <v>1.9148878848E-5</v>
      </c>
      <c r="CT158" s="462"/>
      <c r="CU158" s="130">
        <f t="shared" si="137"/>
        <v>6.4185953279999964E-5</v>
      </c>
      <c r="CV158" s="413">
        <f t="shared" si="138"/>
        <v>-8.481849880705111</v>
      </c>
      <c r="CX158" s="413"/>
      <c r="DL158" s="81"/>
      <c r="DN158" s="123">
        <f t="shared" si="125"/>
        <v>1.1008E-2</v>
      </c>
      <c r="DO158" s="470">
        <f t="shared" si="126"/>
        <v>-22.57872359202095</v>
      </c>
      <c r="DP158" s="470"/>
      <c r="DQ158" s="470">
        <f t="shared" si="127"/>
        <v>24.104811305511973</v>
      </c>
      <c r="DR158" s="470"/>
      <c r="DS158" s="125">
        <f t="shared" si="128"/>
        <v>1.5260877134910231</v>
      </c>
      <c r="DT158" s="125">
        <f t="shared" si="129"/>
        <v>-46.683534897532923</v>
      </c>
      <c r="ED158" s="80"/>
      <c r="EF158" s="81"/>
      <c r="EH158" s="123">
        <f t="shared" si="121"/>
        <v>1.2384000000000001E-2</v>
      </c>
      <c r="EI158" s="470">
        <f t="shared" si="122"/>
        <v>2793.9399930726686</v>
      </c>
      <c r="EJ158" s="470"/>
      <c r="EK158" s="470"/>
      <c r="EL158" s="128">
        <f t="shared" si="123"/>
        <v>8.5134183782874011</v>
      </c>
      <c r="ER158" s="111"/>
      <c r="EX158" s="80"/>
      <c r="EZ158" s="81"/>
      <c r="FB158" s="124">
        <v>13.7</v>
      </c>
      <c r="FC158" s="38">
        <f t="shared" si="130"/>
        <v>1.0475518940623836</v>
      </c>
      <c r="FD158" s="125">
        <f t="shared" si="131"/>
        <v>334.11232606597423</v>
      </c>
      <c r="FE158" s="80"/>
      <c r="FF158" s="81"/>
      <c r="FG158" s="124">
        <v>13.7</v>
      </c>
      <c r="FH158" s="129">
        <f t="shared" si="132"/>
        <v>0</v>
      </c>
      <c r="FI158" s="422">
        <f t="shared" si="133"/>
        <v>1.7976931348623099E+308</v>
      </c>
      <c r="FJ158" s="80"/>
    </row>
    <row r="159" spans="1:184">
      <c r="BC159" s="109">
        <v>2.5999999999999999E-2</v>
      </c>
      <c r="BD159" s="110">
        <f t="shared" si="116"/>
        <v>1.7888000000000001E-2</v>
      </c>
      <c r="BE159" s="111"/>
      <c r="BF159" s="123"/>
      <c r="BG159" s="111"/>
      <c r="BV159" s="81"/>
      <c r="BX159" s="123">
        <f t="shared" si="120"/>
        <v>1.3072E-2</v>
      </c>
      <c r="BY159" s="123">
        <f t="shared" si="124"/>
        <v>1.3072E-2</v>
      </c>
      <c r="BZ159" s="496">
        <f t="shared" si="119"/>
        <v>-53.624468531049757</v>
      </c>
      <c r="CA159" s="496"/>
      <c r="CB159" s="496"/>
      <c r="CE159" s="123"/>
      <c r="CK159" s="80"/>
      <c r="CM159" s="81"/>
      <c r="CO159" s="123">
        <f t="shared" si="134"/>
        <v>4.8160000000000069E-3</v>
      </c>
      <c r="CP159" s="470">
        <f t="shared" si="135"/>
        <v>7.5184000000000001E-2</v>
      </c>
      <c r="CQ159" s="470"/>
      <c r="CR159" s="129">
        <f t="shared" si="136"/>
        <v>4.5037074431999968E-5</v>
      </c>
      <c r="CS159" s="462">
        <f t="shared" si="109"/>
        <v>1.9130418432000005E-5</v>
      </c>
      <c r="CT159" s="462"/>
      <c r="CU159" s="130">
        <f t="shared" si="137"/>
        <v>6.4167492863999976E-5</v>
      </c>
      <c r="CV159" s="413">
        <f t="shared" si="138"/>
        <v>-8.4794104298713098</v>
      </c>
      <c r="CX159" s="413"/>
      <c r="DL159" s="81"/>
      <c r="DN159" s="123">
        <f t="shared" si="125"/>
        <v>1.1696000000000002E-2</v>
      </c>
      <c r="DO159" s="470">
        <f t="shared" si="126"/>
        <v>-23.989893816522262</v>
      </c>
      <c r="DP159" s="470"/>
      <c r="DQ159" s="470">
        <f t="shared" si="127"/>
        <v>25.429386093486695</v>
      </c>
      <c r="DR159" s="470"/>
      <c r="DS159" s="125">
        <f t="shared" si="128"/>
        <v>1.4394922769644332</v>
      </c>
      <c r="DT159" s="125">
        <f t="shared" si="129"/>
        <v>-49.419279910008953</v>
      </c>
      <c r="ED159" s="80"/>
      <c r="EF159" s="81"/>
      <c r="EH159" s="123">
        <f t="shared" si="121"/>
        <v>1.3072E-2</v>
      </c>
      <c r="EI159" s="470">
        <f t="shared" si="122"/>
        <v>3088.3164570451399</v>
      </c>
      <c r="EJ159" s="470"/>
      <c r="EK159" s="470"/>
      <c r="EL159" s="128">
        <f t="shared" si="123"/>
        <v>8.0975122915891404</v>
      </c>
      <c r="ER159" s="111"/>
      <c r="EX159" s="80"/>
      <c r="EZ159" s="81"/>
      <c r="FB159" s="124">
        <v>13.8</v>
      </c>
      <c r="FC159" s="38">
        <f t="shared" si="130"/>
        <v>0.75399015383828316</v>
      </c>
      <c r="FD159" s="125">
        <f t="shared" si="131"/>
        <v>464.19704318190406</v>
      </c>
      <c r="FE159" s="80"/>
      <c r="FF159" s="81"/>
      <c r="FG159" s="124">
        <v>13.8</v>
      </c>
      <c r="FH159" s="129">
        <f t="shared" si="132"/>
        <v>0</v>
      </c>
      <c r="FI159" s="422">
        <f t="shared" si="133"/>
        <v>1.7976931348623099E+308</v>
      </c>
      <c r="FJ159" s="80"/>
    </row>
    <row r="160" spans="1:184">
      <c r="BC160" s="109">
        <v>2.7E-2</v>
      </c>
      <c r="BD160" s="110">
        <f t="shared" si="116"/>
        <v>1.8576000000000002E-2</v>
      </c>
      <c r="BE160" s="111"/>
      <c r="BF160" s="123"/>
      <c r="BG160" s="111"/>
      <c r="BV160" s="81"/>
      <c r="BX160" s="123">
        <f t="shared" si="120"/>
        <v>1.3760000000000001E-2</v>
      </c>
      <c r="BY160" s="123">
        <f t="shared" si="124"/>
        <v>1.3760000000000001E-2</v>
      </c>
      <c r="BZ160" s="496">
        <f t="shared" si="119"/>
        <v>-56.446808980052381</v>
      </c>
      <c r="CA160" s="496"/>
      <c r="CB160" s="496"/>
      <c r="CK160" s="80"/>
      <c r="CM160" s="81"/>
      <c r="CO160" s="123">
        <f t="shared" si="134"/>
        <v>5.504000000000008E-3</v>
      </c>
      <c r="CP160" s="470">
        <f t="shared" si="135"/>
        <v>7.4495999999999993E-2</v>
      </c>
      <c r="CQ160" s="470"/>
      <c r="CR160" s="129">
        <f t="shared" si="136"/>
        <v>4.5037074431999968E-5</v>
      </c>
      <c r="CS160" s="462">
        <f t="shared" si="109"/>
        <v>1.9109117952E-5</v>
      </c>
      <c r="CT160" s="462"/>
      <c r="CU160" s="130">
        <f t="shared" si="137"/>
        <v>6.4146192383999972E-5</v>
      </c>
      <c r="CV160" s="413">
        <f t="shared" si="138"/>
        <v>-8.4765956789092289</v>
      </c>
      <c r="CX160" s="413"/>
      <c r="DL160" s="81"/>
      <c r="DN160" s="123">
        <f t="shared" si="125"/>
        <v>1.2384000000000001E-2</v>
      </c>
      <c r="DO160" s="470">
        <f t="shared" si="126"/>
        <v>-25.401064041023574</v>
      </c>
      <c r="DP160" s="470"/>
      <c r="DQ160" s="470">
        <f t="shared" si="127"/>
        <v>26.762697538778905</v>
      </c>
      <c r="DR160" s="470"/>
      <c r="DS160" s="125">
        <f t="shared" si="128"/>
        <v>1.3616334977553315</v>
      </c>
      <c r="DT160" s="125">
        <f t="shared" si="129"/>
        <v>-52.163761579802483</v>
      </c>
      <c r="ED160" s="80"/>
      <c r="EF160" s="81"/>
      <c r="EH160" s="123">
        <f t="shared" si="121"/>
        <v>1.3760000000000001E-2</v>
      </c>
      <c r="EI160" s="470">
        <f t="shared" si="122"/>
        <v>3398.6054754233869</v>
      </c>
      <c r="EJ160" s="470"/>
      <c r="EK160" s="470"/>
      <c r="EL160" s="128">
        <f t="shared" si="123"/>
        <v>7.7190194882323757</v>
      </c>
      <c r="ER160" s="111"/>
      <c r="EX160" s="80"/>
      <c r="EZ160" s="81"/>
      <c r="FB160" s="124">
        <v>13.9</v>
      </c>
      <c r="FC160" s="38">
        <f t="shared" si="130"/>
        <v>0.40480618915087446</v>
      </c>
      <c r="FD160" s="125">
        <f t="shared" si="131"/>
        <v>864.61128653730202</v>
      </c>
      <c r="FE160" s="80"/>
      <c r="FF160" s="81"/>
      <c r="FG160" s="124">
        <v>13.9</v>
      </c>
      <c r="FH160" s="129">
        <f t="shared" si="132"/>
        <v>0</v>
      </c>
      <c r="FI160" s="422">
        <f t="shared" si="133"/>
        <v>1.7976931348623099E+308</v>
      </c>
      <c r="FJ160" s="80"/>
    </row>
    <row r="161" spans="55:166">
      <c r="BC161" s="109">
        <v>2.8000000000000001E-2</v>
      </c>
      <c r="BD161" s="110">
        <f t="shared" si="116"/>
        <v>1.9264000000000003E-2</v>
      </c>
      <c r="BE161" s="111"/>
      <c r="BF161" s="123"/>
      <c r="BG161" s="111"/>
      <c r="BV161" s="81"/>
      <c r="BX161" s="123">
        <f t="shared" si="120"/>
        <v>1.4448000000000003E-2</v>
      </c>
      <c r="BY161" s="123">
        <f t="shared" si="124"/>
        <v>1.4448000000000003E-2</v>
      </c>
      <c r="BZ161" s="496">
        <f t="shared" si="119"/>
        <v>-59.269149429055005</v>
      </c>
      <c r="CA161" s="496"/>
      <c r="CB161" s="496"/>
      <c r="CE161" s="123"/>
      <c r="CK161" s="80"/>
      <c r="CM161" s="81"/>
      <c r="CO161" s="123">
        <f t="shared" si="134"/>
        <v>6.1920000000000074E-3</v>
      </c>
      <c r="CP161" s="470">
        <f t="shared" si="135"/>
        <v>7.3807999999999999E-2</v>
      </c>
      <c r="CQ161" s="470"/>
      <c r="CR161" s="129">
        <f t="shared" si="136"/>
        <v>4.5037074431999968E-5</v>
      </c>
      <c r="CS161" s="462">
        <f t="shared" si="109"/>
        <v>1.9084977408000004E-5</v>
      </c>
      <c r="CT161" s="462"/>
      <c r="CU161" s="130">
        <f t="shared" si="137"/>
        <v>6.4122051839999965E-5</v>
      </c>
      <c r="CV161" s="413">
        <f t="shared" si="138"/>
        <v>-8.4734056278188703</v>
      </c>
      <c r="CX161" s="413"/>
      <c r="DL161" s="81"/>
      <c r="DN161" s="123">
        <f t="shared" si="125"/>
        <v>1.3072E-2</v>
      </c>
      <c r="DO161" s="470">
        <f t="shared" si="126"/>
        <v>-26.812234265524879</v>
      </c>
      <c r="DP161" s="470"/>
      <c r="DQ161" s="470">
        <f t="shared" si="127"/>
        <v>28.103502455125611</v>
      </c>
      <c r="DR161" s="470"/>
      <c r="DS161" s="125">
        <f t="shared" si="128"/>
        <v>1.2912681896007321</v>
      </c>
      <c r="DT161" s="125">
        <f t="shared" si="129"/>
        <v>-54.915736720650486</v>
      </c>
      <c r="ED161" s="80"/>
      <c r="EF161" s="81"/>
      <c r="EH161" s="123">
        <f t="shared" si="121"/>
        <v>1.4448000000000003E-2</v>
      </c>
      <c r="EI161" s="470">
        <f t="shared" si="122"/>
        <v>3724.807097645823</v>
      </c>
      <c r="EJ161" s="470"/>
      <c r="EK161" s="470"/>
      <c r="EL161" s="128">
        <f t="shared" si="123"/>
        <v>7.3732782029449053</v>
      </c>
      <c r="ER161" s="111"/>
      <c r="EX161" s="80"/>
      <c r="EZ161" s="81"/>
      <c r="FB161" s="124">
        <v>14</v>
      </c>
      <c r="FC161" s="38">
        <f t="shared" si="130"/>
        <v>0</v>
      </c>
      <c r="FD161" s="422">
        <f>1.79769313486231 * 10^308</f>
        <v>1.7976931348623099E+308</v>
      </c>
      <c r="FE161" s="80"/>
      <c r="FF161" s="81"/>
      <c r="FG161" s="124">
        <v>14</v>
      </c>
      <c r="FH161" s="129">
        <f t="shared" si="132"/>
        <v>0</v>
      </c>
      <c r="FI161" s="422">
        <f t="shared" si="133"/>
        <v>1.7976931348623099E+308</v>
      </c>
      <c r="FJ161" s="80"/>
    </row>
    <row r="162" spans="55:166">
      <c r="BC162" s="109">
        <v>2.9000000000000001E-2</v>
      </c>
      <c r="BD162" s="110">
        <f t="shared" si="116"/>
        <v>1.9952000000000001E-2</v>
      </c>
      <c r="BE162" s="111"/>
      <c r="BF162" s="123"/>
      <c r="BG162" s="111"/>
      <c r="BV162" s="81"/>
      <c r="BX162" s="123">
        <f t="shared" si="120"/>
        <v>1.5136E-2</v>
      </c>
      <c r="BY162" s="123">
        <f t="shared" si="124"/>
        <v>1.5136E-2</v>
      </c>
      <c r="BZ162" s="496">
        <f t="shared" si="119"/>
        <v>-62.091489878057615</v>
      </c>
      <c r="CA162" s="496"/>
      <c r="CB162" s="496"/>
      <c r="CK162" s="80"/>
      <c r="CM162" s="81"/>
      <c r="CO162" s="123">
        <f t="shared" si="134"/>
        <v>6.8800000000000007E-3</v>
      </c>
      <c r="CP162" s="470">
        <f t="shared" si="135"/>
        <v>7.3120000000000004E-2</v>
      </c>
      <c r="CQ162" s="470"/>
      <c r="CR162" s="129">
        <f t="shared" si="136"/>
        <v>4.5037074431999968E-5</v>
      </c>
      <c r="CS162" s="462">
        <f t="shared" si="109"/>
        <v>1.9057996800000005E-5</v>
      </c>
      <c r="CT162" s="462"/>
      <c r="CU162" s="130">
        <f t="shared" si="137"/>
        <v>6.4095071231999969E-5</v>
      </c>
      <c r="CV162" s="413">
        <f t="shared" si="138"/>
        <v>-8.4698402766002321</v>
      </c>
      <c r="CX162" s="413"/>
      <c r="DL162" s="81"/>
      <c r="DN162" s="123">
        <f t="shared" si="125"/>
        <v>1.3760000000000001E-2</v>
      </c>
      <c r="DO162" s="470">
        <f t="shared" si="126"/>
        <v>-28.223404490026191</v>
      </c>
      <c r="DP162" s="470"/>
      <c r="DQ162" s="470">
        <f t="shared" si="127"/>
        <v>29.450777660449855</v>
      </c>
      <c r="DR162" s="470"/>
      <c r="DS162" s="125">
        <f t="shared" si="128"/>
        <v>1.2273731704236646</v>
      </c>
      <c r="DT162" s="125">
        <f t="shared" si="129"/>
        <v>-57.674182150476042</v>
      </c>
      <c r="ED162" s="80"/>
      <c r="EF162" s="81"/>
      <c r="EH162" s="123">
        <f t="shared" si="121"/>
        <v>1.5136E-2</v>
      </c>
      <c r="EI162" s="470">
        <f t="shared" si="122"/>
        <v>4066.9213756861654</v>
      </c>
      <c r="EJ162" s="470"/>
      <c r="EK162" s="470"/>
      <c r="EL162" s="128">
        <f t="shared" si="123"/>
        <v>7.056342064340237</v>
      </c>
      <c r="ER162" s="111"/>
      <c r="EX162" s="80"/>
      <c r="EZ162" s="81"/>
      <c r="FE162" s="80"/>
      <c r="FF162" s="81"/>
      <c r="FJ162" s="80"/>
    </row>
    <row r="163" spans="55:166">
      <c r="BC163" s="109">
        <v>0.03</v>
      </c>
      <c r="BD163" s="110">
        <f t="shared" si="116"/>
        <v>2.0640000000000002E-2</v>
      </c>
      <c r="BE163" s="111"/>
      <c r="BF163" s="123"/>
      <c r="BG163" s="111"/>
      <c r="BV163" s="81"/>
      <c r="BX163" s="123">
        <f t="shared" si="120"/>
        <v>1.5824000000000001E-2</v>
      </c>
      <c r="BY163" s="123">
        <f t="shared" si="124"/>
        <v>1.5824000000000001E-2</v>
      </c>
      <c r="BZ163" s="496">
        <f t="shared" si="119"/>
        <v>-64.913830327060239</v>
      </c>
      <c r="CA163" s="496"/>
      <c r="CB163" s="496"/>
      <c r="CE163" s="123"/>
      <c r="CK163" s="80"/>
      <c r="CM163" s="81"/>
      <c r="CO163" s="123">
        <f t="shared" si="134"/>
        <v>7.5680000000000001E-3</v>
      </c>
      <c r="CP163" s="470">
        <f t="shared" si="135"/>
        <v>7.2431999999999996E-2</v>
      </c>
      <c r="CQ163" s="470"/>
      <c r="CR163" s="129">
        <f t="shared" si="136"/>
        <v>4.5037074431999968E-5</v>
      </c>
      <c r="CS163" s="462">
        <f t="shared" si="109"/>
        <v>1.9028176127999997E-5</v>
      </c>
      <c r="CT163" s="462"/>
      <c r="CU163" s="130">
        <f t="shared" si="137"/>
        <v>6.4065250559999971E-5</v>
      </c>
      <c r="CV163" s="413">
        <f t="shared" si="138"/>
        <v>-8.4658996252533214</v>
      </c>
      <c r="CX163" s="413"/>
      <c r="DL163" s="81"/>
      <c r="DN163" s="123">
        <f t="shared" si="125"/>
        <v>1.4448000000000003E-2</v>
      </c>
      <c r="DO163" s="470">
        <f t="shared" si="126"/>
        <v>-29.634574714527503</v>
      </c>
      <c r="DP163" s="470"/>
      <c r="DQ163" s="470">
        <f t="shared" si="127"/>
        <v>30.803674451461738</v>
      </c>
      <c r="DR163" s="470"/>
      <c r="DS163" s="125">
        <f t="shared" si="128"/>
        <v>1.1690997369342355</v>
      </c>
      <c r="DT163" s="125">
        <f t="shared" si="129"/>
        <v>-60.438249165989241</v>
      </c>
      <c r="ED163" s="80"/>
      <c r="EF163" s="81"/>
      <c r="EH163" s="123">
        <f t="shared" si="121"/>
        <v>1.5824000000000001E-2</v>
      </c>
      <c r="EI163" s="470">
        <f t="shared" si="122"/>
        <v>4424.9483640534381</v>
      </c>
      <c r="EJ163" s="470"/>
      <c r="EK163" s="470"/>
      <c r="EL163" s="128">
        <f t="shared" si="123"/>
        <v>6.7648537221547631</v>
      </c>
      <c r="ER163" s="111"/>
      <c r="EX163" s="80"/>
      <c r="EZ163" s="82"/>
      <c r="FA163" s="83"/>
      <c r="FB163" s="83"/>
      <c r="FC163" s="83"/>
      <c r="FD163" s="83"/>
      <c r="FE163" s="84"/>
      <c r="FF163" s="82"/>
      <c r="FG163" s="83"/>
      <c r="FH163" s="83"/>
      <c r="FI163" s="83"/>
      <c r="FJ163" s="84"/>
    </row>
    <row r="164" spans="55:166">
      <c r="BC164" s="109">
        <v>3.1E-2</v>
      </c>
      <c r="BD164" s="110">
        <f t="shared" si="116"/>
        <v>2.1328000000000003E-2</v>
      </c>
      <c r="BE164" s="111"/>
      <c r="BF164" s="123"/>
      <c r="BG164" s="111"/>
      <c r="BV164" s="81"/>
      <c r="BX164" s="123">
        <f t="shared" si="120"/>
        <v>1.6512000000000002E-2</v>
      </c>
      <c r="BY164" s="123">
        <f t="shared" si="124"/>
        <v>1.6512000000000002E-2</v>
      </c>
      <c r="BZ164" s="496">
        <f t="shared" si="119"/>
        <v>-67.736170776062863</v>
      </c>
      <c r="CA164" s="496"/>
      <c r="CB164" s="496"/>
      <c r="CK164" s="80"/>
      <c r="CM164" s="81"/>
      <c r="CO164" s="123">
        <f t="shared" si="134"/>
        <v>8.2560000000000012E-3</v>
      </c>
      <c r="CP164" s="470">
        <f t="shared" si="135"/>
        <v>7.1744000000000002E-2</v>
      </c>
      <c r="CQ164" s="470"/>
      <c r="CR164" s="129">
        <f t="shared" si="136"/>
        <v>4.5037074431999968E-5</v>
      </c>
      <c r="CS164" s="462">
        <f t="shared" si="109"/>
        <v>1.8995515392E-5</v>
      </c>
      <c r="CT164" s="462"/>
      <c r="CU164" s="130">
        <f t="shared" si="137"/>
        <v>6.4032589823999971E-5</v>
      </c>
      <c r="CV164" s="413">
        <f t="shared" si="138"/>
        <v>-8.4615836737781294</v>
      </c>
      <c r="CX164" s="413"/>
      <c r="DL164" s="81"/>
      <c r="DN164" s="123">
        <f t="shared" si="125"/>
        <v>1.5136E-2</v>
      </c>
      <c r="DO164" s="470">
        <f t="shared" si="126"/>
        <v>-31.045744939028808</v>
      </c>
      <c r="DP164" s="470"/>
      <c r="DQ164" s="470">
        <f t="shared" si="127"/>
        <v>32.161483676736331</v>
      </c>
      <c r="DR164" s="470"/>
      <c r="DS164" s="125">
        <f t="shared" si="128"/>
        <v>1.1157387377075239</v>
      </c>
      <c r="DT164" s="125">
        <f t="shared" si="129"/>
        <v>-63.207228615765139</v>
      </c>
      <c r="ED164" s="80"/>
      <c r="EF164" s="81"/>
      <c r="EH164" s="123">
        <f t="shared" si="121"/>
        <v>1.6512000000000002E-2</v>
      </c>
      <c r="EI164" s="470">
        <f t="shared" si="122"/>
        <v>4798.8881197919654</v>
      </c>
      <c r="EJ164" s="470"/>
      <c r="EK164" s="470"/>
      <c r="EL164" s="128">
        <f t="shared" si="123"/>
        <v>6.4959429376232443</v>
      </c>
      <c r="ER164" s="111"/>
      <c r="EX164" s="80"/>
    </row>
    <row r="165" spans="55:166">
      <c r="BC165" s="109">
        <v>3.2000000000000001E-2</v>
      </c>
      <c r="BD165" s="110">
        <f t="shared" si="116"/>
        <v>2.2016000000000001E-2</v>
      </c>
      <c r="BE165" s="111"/>
      <c r="BF165" s="123"/>
      <c r="BG165" s="111"/>
      <c r="BV165" s="81"/>
      <c r="BX165" s="123">
        <f t="shared" si="120"/>
        <v>1.7200000000000003E-2</v>
      </c>
      <c r="BY165" s="123">
        <f t="shared" si="124"/>
        <v>1.7200000000000003E-2</v>
      </c>
      <c r="BZ165" s="496">
        <f t="shared" si="119"/>
        <v>-70.558511225065487</v>
      </c>
      <c r="CA165" s="496"/>
      <c r="CB165" s="496"/>
      <c r="CE165" s="123"/>
      <c r="CK165" s="80"/>
      <c r="CM165" s="81"/>
      <c r="CO165" s="123">
        <f t="shared" si="134"/>
        <v>8.9440000000000006E-3</v>
      </c>
      <c r="CP165" s="470">
        <f t="shared" si="135"/>
        <v>7.1056000000000008E-2</v>
      </c>
      <c r="CQ165" s="470"/>
      <c r="CR165" s="129">
        <f t="shared" si="136"/>
        <v>4.5037074431999968E-5</v>
      </c>
      <c r="CS165" s="462">
        <f t="shared" si="109"/>
        <v>1.8960014592000004E-5</v>
      </c>
      <c r="CT165" s="462"/>
      <c r="CU165" s="130">
        <f t="shared" si="137"/>
        <v>6.3997089023999968E-5</v>
      </c>
      <c r="CV165" s="413">
        <f t="shared" si="138"/>
        <v>-8.4568924221746631</v>
      </c>
      <c r="CX165" s="413"/>
      <c r="DL165" s="81"/>
      <c r="DN165" s="123">
        <f t="shared" si="125"/>
        <v>1.5824000000000001E-2</v>
      </c>
      <c r="DO165" s="470">
        <f t="shared" si="126"/>
        <v>-32.45691516353012</v>
      </c>
      <c r="DP165" s="470"/>
      <c r="DQ165" s="470">
        <f t="shared" si="127"/>
        <v>33.523608706506359</v>
      </c>
      <c r="DR165" s="470"/>
      <c r="DS165" s="125">
        <f t="shared" si="128"/>
        <v>1.066693542976239</v>
      </c>
      <c r="DT165" s="125">
        <f t="shared" si="129"/>
        <v>-65.980523870036478</v>
      </c>
      <c r="ED165" s="80"/>
      <c r="EF165" s="81"/>
      <c r="EH165" s="123">
        <f t="shared" si="121"/>
        <v>1.7200000000000003E-2</v>
      </c>
      <c r="EI165" s="470">
        <f t="shared" si="122"/>
        <v>5188.7407024813792</v>
      </c>
      <c r="EJ165" s="470"/>
      <c r="EK165" s="470"/>
      <c r="EL165" s="128">
        <f t="shared" si="123"/>
        <v>6.2471441855511625</v>
      </c>
      <c r="ER165" s="111"/>
      <c r="EX165" s="80"/>
    </row>
    <row r="166" spans="55:166">
      <c r="BC166" s="109">
        <v>3.3000000000000002E-2</v>
      </c>
      <c r="BD166" s="110">
        <f t="shared" si="116"/>
        <v>2.2704000000000002E-2</v>
      </c>
      <c r="BE166" s="111"/>
      <c r="BF166" s="123"/>
      <c r="BG166" s="111"/>
      <c r="BV166" s="81"/>
      <c r="BX166" s="123">
        <f t="shared" si="120"/>
        <v>1.7888000000000001E-2</v>
      </c>
      <c r="BY166" s="123">
        <f t="shared" si="124"/>
        <v>1.7888000000000001E-2</v>
      </c>
      <c r="BZ166" s="496">
        <f t="shared" si="119"/>
        <v>-73.380851674068097</v>
      </c>
      <c r="CA166" s="496"/>
      <c r="CB166" s="496"/>
      <c r="CK166" s="80"/>
      <c r="CM166" s="81"/>
      <c r="CO166" s="123">
        <f t="shared" si="134"/>
        <v>9.6320000000000017E-3</v>
      </c>
      <c r="CP166" s="470">
        <f t="shared" si="135"/>
        <v>7.0368E-2</v>
      </c>
      <c r="CQ166" s="470"/>
      <c r="CR166" s="129">
        <f t="shared" si="136"/>
        <v>4.5037074431999968E-5</v>
      </c>
      <c r="CS166" s="462">
        <f t="shared" si="109"/>
        <v>1.8921673728000002E-5</v>
      </c>
      <c r="CT166" s="462"/>
      <c r="CU166" s="130">
        <f t="shared" si="137"/>
        <v>6.3958748159999963E-5</v>
      </c>
      <c r="CV166" s="413">
        <f t="shared" si="138"/>
        <v>-8.4518258704429154</v>
      </c>
      <c r="CX166" s="413"/>
      <c r="DL166" s="81"/>
      <c r="DN166" s="123">
        <f t="shared" si="125"/>
        <v>1.6512000000000002E-2</v>
      </c>
      <c r="DO166" s="470">
        <f t="shared" si="126"/>
        <v>-33.868085388031432</v>
      </c>
      <c r="DP166" s="470"/>
      <c r="DQ166" s="470">
        <f t="shared" si="127"/>
        <v>34.889544336094815</v>
      </c>
      <c r="DR166" s="470"/>
      <c r="DS166" s="125">
        <f t="shared" si="128"/>
        <v>1.0214589480633833</v>
      </c>
      <c r="DT166" s="125">
        <f t="shared" si="129"/>
        <v>-68.757629724126247</v>
      </c>
      <c r="ED166" s="80"/>
      <c r="EF166" s="81"/>
      <c r="EH166" s="123">
        <f t="shared" si="121"/>
        <v>1.7888000000000001E-2</v>
      </c>
      <c r="EI166" s="470">
        <f t="shared" si="122"/>
        <v>5594.5061742366042</v>
      </c>
      <c r="EJ166" s="470"/>
      <c r="EK166" s="470"/>
      <c r="EL166" s="128">
        <f t="shared" si="123"/>
        <v>6.0163297982193029</v>
      </c>
      <c r="ER166" s="111"/>
      <c r="EX166" s="80"/>
    </row>
    <row r="167" spans="55:166">
      <c r="BC167" s="109">
        <v>3.4000000000000002E-2</v>
      </c>
      <c r="BD167" s="110">
        <f t="shared" si="116"/>
        <v>2.3392000000000003E-2</v>
      </c>
      <c r="BE167" s="111"/>
      <c r="BF167" s="123"/>
      <c r="BG167" s="111"/>
      <c r="BV167" s="81"/>
      <c r="BX167" s="123">
        <f t="shared" si="120"/>
        <v>1.8576000000000002E-2</v>
      </c>
      <c r="BY167" s="123">
        <f t="shared" si="124"/>
        <v>1.8576000000000002E-2</v>
      </c>
      <c r="BZ167" s="496">
        <f t="shared" si="119"/>
        <v>-76.203192123070721</v>
      </c>
      <c r="CA167" s="496"/>
      <c r="CB167" s="496"/>
      <c r="CE167" s="123"/>
      <c r="CK167" s="80"/>
      <c r="CM167" s="81"/>
      <c r="CO167" s="123">
        <f t="shared" si="134"/>
        <v>1.0320000000000001E-2</v>
      </c>
      <c r="CP167" s="470">
        <f t="shared" si="135"/>
        <v>6.9680000000000006E-2</v>
      </c>
      <c r="CQ167" s="470"/>
      <c r="CR167" s="129">
        <f t="shared" si="136"/>
        <v>4.5037074431999968E-5</v>
      </c>
      <c r="CS167" s="462">
        <f t="shared" si="109"/>
        <v>1.8880492800000004E-5</v>
      </c>
      <c r="CT167" s="462"/>
      <c r="CU167" s="130">
        <f t="shared" si="137"/>
        <v>6.3917567231999969E-5</v>
      </c>
      <c r="CV167" s="413">
        <f t="shared" si="138"/>
        <v>-8.4463840185828918</v>
      </c>
      <c r="CX167" s="413"/>
      <c r="DL167" s="81"/>
      <c r="DN167" s="123">
        <f t="shared" si="125"/>
        <v>1.7200000000000003E-2</v>
      </c>
      <c r="DO167" s="470">
        <f t="shared" si="126"/>
        <v>-35.279255612532744</v>
      </c>
      <c r="DP167" s="470"/>
      <c r="DQ167" s="470">
        <f t="shared" si="127"/>
        <v>36.258860185739223</v>
      </c>
      <c r="DR167" s="470"/>
      <c r="DS167" s="125">
        <f t="shared" si="128"/>
        <v>0.97960457320647976</v>
      </c>
      <c r="DT167" s="125">
        <f t="shared" si="129"/>
        <v>-71.538115798271974</v>
      </c>
      <c r="ED167" s="80"/>
      <c r="EF167" s="81"/>
      <c r="EH167" s="123">
        <f t="shared" si="121"/>
        <v>1.8576000000000002E-2</v>
      </c>
      <c r="EI167" s="470">
        <f t="shared" si="122"/>
        <v>6016.1845997078854</v>
      </c>
      <c r="EJ167" s="470"/>
      <c r="EK167" s="470"/>
      <c r="EL167" s="128">
        <f t="shared" si="123"/>
        <v>5.8016554995927745</v>
      </c>
      <c r="ER167" s="111"/>
      <c r="EX167" s="80"/>
    </row>
    <row r="168" spans="55:166">
      <c r="BC168" s="109">
        <v>3.5000000000000003E-2</v>
      </c>
      <c r="BD168" s="110">
        <f t="shared" si="116"/>
        <v>2.4080000000000004E-2</v>
      </c>
      <c r="BE168" s="111"/>
      <c r="BF168" s="123"/>
      <c r="BG168" s="111"/>
      <c r="BV168" s="81"/>
      <c r="BX168" s="123">
        <f t="shared" si="120"/>
        <v>1.9264000000000003E-2</v>
      </c>
      <c r="BY168" s="123">
        <f t="shared" si="124"/>
        <v>1.9264000000000003E-2</v>
      </c>
      <c r="BZ168" s="496">
        <f t="shared" si="119"/>
        <v>-79.025532572073345</v>
      </c>
      <c r="CA168" s="496"/>
      <c r="CB168" s="496"/>
      <c r="CK168" s="80"/>
      <c r="CM168" s="81"/>
      <c r="CO168" s="123">
        <f t="shared" si="134"/>
        <v>1.1008E-2</v>
      </c>
      <c r="CP168" s="470">
        <f t="shared" si="135"/>
        <v>6.8991999999999998E-2</v>
      </c>
      <c r="CQ168" s="470"/>
      <c r="CR168" s="129">
        <f t="shared" si="136"/>
        <v>4.5037074431999968E-5</v>
      </c>
      <c r="CS168" s="462">
        <f t="shared" si="109"/>
        <v>1.8836471808000001E-5</v>
      </c>
      <c r="CT168" s="462"/>
      <c r="CU168" s="130">
        <f t="shared" si="137"/>
        <v>6.3873546239999972E-5</v>
      </c>
      <c r="CV168" s="413">
        <f t="shared" si="138"/>
        <v>-8.4405668665945921</v>
      </c>
      <c r="CX168" s="413"/>
      <c r="DL168" s="81"/>
      <c r="DN168" s="123">
        <f t="shared" si="125"/>
        <v>1.7888000000000001E-2</v>
      </c>
      <c r="DO168" s="470">
        <f t="shared" si="126"/>
        <v>-36.690425837034049</v>
      </c>
      <c r="DP168" s="470"/>
      <c r="DQ168" s="470">
        <f t="shared" si="127"/>
        <v>37.631187536110296</v>
      </c>
      <c r="DR168" s="470"/>
      <c r="DS168" s="125">
        <f t="shared" si="128"/>
        <v>0.94076169907624774</v>
      </c>
      <c r="DT168" s="125">
        <f t="shared" si="129"/>
        <v>-74.321613373144345</v>
      </c>
      <c r="ED168" s="80"/>
      <c r="EF168" s="81"/>
      <c r="EH168" s="123">
        <f t="shared" si="121"/>
        <v>1.9264000000000003E-2</v>
      </c>
      <c r="EI168" s="470">
        <f t="shared" si="122"/>
        <v>6453.7760460807549</v>
      </c>
      <c r="EJ168" s="470"/>
      <c r="EK168" s="470"/>
      <c r="EL168" s="128">
        <f t="shared" si="123"/>
        <v>5.6015158396754403</v>
      </c>
      <c r="ER168" s="111"/>
      <c r="EX168" s="80"/>
    </row>
    <row r="169" spans="55:166">
      <c r="BC169" s="109">
        <v>3.5999999999999997E-2</v>
      </c>
      <c r="BD169" s="110">
        <f t="shared" si="116"/>
        <v>2.4768000000000002E-2</v>
      </c>
      <c r="BE169" s="111"/>
      <c r="BF169" s="123"/>
      <c r="BG169" s="111"/>
      <c r="BV169" s="81"/>
      <c r="BX169" s="123">
        <f t="shared" si="120"/>
        <v>1.9952000000000001E-2</v>
      </c>
      <c r="BY169" s="123">
        <f t="shared" si="124"/>
        <v>1.9952000000000001E-2</v>
      </c>
      <c r="BZ169" s="496">
        <f t="shared" si="119"/>
        <v>-81.847873021075955</v>
      </c>
      <c r="CA169" s="496"/>
      <c r="CB169" s="496"/>
      <c r="CE169" s="123"/>
      <c r="CK169" s="80"/>
      <c r="CM169" s="81"/>
      <c r="CO169" s="123">
        <f t="shared" si="134"/>
        <v>1.1696000000000002E-2</v>
      </c>
      <c r="CP169" s="470">
        <f t="shared" si="135"/>
        <v>6.8304000000000004E-2</v>
      </c>
      <c r="CQ169" s="470"/>
      <c r="CR169" s="129">
        <f t="shared" si="136"/>
        <v>4.5037074431999968E-5</v>
      </c>
      <c r="CS169" s="462">
        <f t="shared" si="109"/>
        <v>1.8789610752000002E-5</v>
      </c>
      <c r="CT169" s="462"/>
      <c r="CU169" s="130">
        <f t="shared" si="137"/>
        <v>6.3826685183999973E-5</v>
      </c>
      <c r="CV169" s="413">
        <f t="shared" si="138"/>
        <v>-8.4343744144780128</v>
      </c>
      <c r="CX169" s="413"/>
      <c r="DL169" s="81"/>
      <c r="DN169" s="123">
        <f t="shared" si="125"/>
        <v>1.8576000000000002E-2</v>
      </c>
      <c r="DO169" s="470">
        <f t="shared" si="126"/>
        <v>-38.101596061535361</v>
      </c>
      <c r="DP169" s="470"/>
      <c r="DQ169" s="470">
        <f t="shared" si="127"/>
        <v>39.006208810356839</v>
      </c>
      <c r="DR169" s="470"/>
      <c r="DS169" s="125">
        <f t="shared" si="128"/>
        <v>0.90461274882147791</v>
      </c>
      <c r="DT169" s="125">
        <f t="shared" si="129"/>
        <v>-77.107804871892199</v>
      </c>
      <c r="ED169" s="80"/>
      <c r="EF169" s="81"/>
      <c r="EH169" s="123">
        <f t="shared" si="121"/>
        <v>1.9952000000000001E-2</v>
      </c>
      <c r="EI169" s="470">
        <f t="shared" si="122"/>
        <v>6907.2805830760553</v>
      </c>
      <c r="EJ169" s="470"/>
      <c r="EK169" s="470"/>
      <c r="EL169" s="128">
        <f t="shared" si="123"/>
        <v>5.4145075643056417</v>
      </c>
      <c r="ER169" s="111"/>
      <c r="EX169" s="80"/>
    </row>
    <row r="170" spans="55:166">
      <c r="BC170" s="109">
        <v>3.6999999999999998E-2</v>
      </c>
      <c r="BD170" s="110">
        <f t="shared" si="116"/>
        <v>2.5455999999999999E-2</v>
      </c>
      <c r="BE170" s="111"/>
      <c r="BF170" s="123"/>
      <c r="BG170" s="111"/>
      <c r="BV170" s="81"/>
      <c r="BX170" s="123">
        <f t="shared" si="120"/>
        <v>2.0640000000000002E-2</v>
      </c>
      <c r="BY170" s="123">
        <f t="shared" si="124"/>
        <v>2.0640000000000002E-2</v>
      </c>
      <c r="BZ170" s="496">
        <f t="shared" si="119"/>
        <v>-84.670213470078579</v>
      </c>
      <c r="CA170" s="496"/>
      <c r="CB170" s="496"/>
      <c r="CK170" s="80"/>
      <c r="CM170" s="81"/>
      <c r="CO170" s="123">
        <f t="shared" si="134"/>
        <v>1.2384000000000001E-2</v>
      </c>
      <c r="CP170" s="470">
        <f t="shared" si="135"/>
        <v>6.7615999999999996E-2</v>
      </c>
      <c r="CQ170" s="470"/>
      <c r="CR170" s="129">
        <f t="shared" si="136"/>
        <v>4.5037074431999968E-5</v>
      </c>
      <c r="CS170" s="462">
        <f t="shared" si="109"/>
        <v>1.8739909631999998E-5</v>
      </c>
      <c r="CT170" s="462"/>
      <c r="CU170" s="130">
        <f t="shared" si="137"/>
        <v>6.3776984063999972E-5</v>
      </c>
      <c r="CV170" s="413">
        <f t="shared" si="138"/>
        <v>-8.4278066622331593</v>
      </c>
      <c r="CX170" s="413"/>
      <c r="DL170" s="81"/>
      <c r="DN170" s="123">
        <f t="shared" si="125"/>
        <v>1.9264000000000003E-2</v>
      </c>
      <c r="DO170" s="470">
        <f t="shared" si="126"/>
        <v>-39.512766286036673</v>
      </c>
      <c r="DP170" s="470"/>
      <c r="DQ170" s="470">
        <f t="shared" si="127"/>
        <v>40.383649110771714</v>
      </c>
      <c r="DR170" s="470"/>
      <c r="DS170" s="125">
        <f t="shared" si="128"/>
        <v>0.87088282473504108</v>
      </c>
      <c r="DT170" s="125">
        <f t="shared" si="129"/>
        <v>-79.896415396808379</v>
      </c>
      <c r="ED170" s="80"/>
      <c r="EF170" s="81"/>
      <c r="EH170" s="123">
        <f t="shared" si="121"/>
        <v>2.0640000000000002E-2</v>
      </c>
      <c r="EI170" s="470">
        <f t="shared" si="122"/>
        <v>7376.6982829499384</v>
      </c>
      <c r="EJ170" s="470"/>
      <c r="EK170" s="470"/>
      <c r="EL170" s="128">
        <f t="shared" si="123"/>
        <v>5.2393993693220944</v>
      </c>
      <c r="ER170" s="111"/>
      <c r="EX170" s="80"/>
    </row>
    <row r="171" spans="55:166">
      <c r="BC171" s="109">
        <v>3.7999999999999999E-2</v>
      </c>
      <c r="BD171" s="110">
        <f t="shared" si="116"/>
        <v>2.6144000000000001E-2</v>
      </c>
      <c r="BE171" s="111"/>
      <c r="BF171" s="123"/>
      <c r="BG171" s="111"/>
      <c r="BV171" s="81"/>
      <c r="BX171" s="123">
        <f t="shared" si="120"/>
        <v>2.1328000000000003E-2</v>
      </c>
      <c r="BY171" s="123">
        <f t="shared" si="124"/>
        <v>2.1328000000000003E-2</v>
      </c>
      <c r="BZ171" s="496">
        <f t="shared" si="119"/>
        <v>-87.492553919081203</v>
      </c>
      <c r="CA171" s="496"/>
      <c r="CB171" s="496"/>
      <c r="CE171" s="123"/>
      <c r="CK171" s="80"/>
      <c r="CM171" s="81"/>
      <c r="CO171" s="123">
        <f t="shared" si="134"/>
        <v>1.3072E-2</v>
      </c>
      <c r="CP171" s="470">
        <f t="shared" si="135"/>
        <v>6.6928000000000001E-2</v>
      </c>
      <c r="CQ171" s="470"/>
      <c r="CR171" s="129">
        <f t="shared" si="136"/>
        <v>4.5037074431999968E-5</v>
      </c>
      <c r="CS171" s="462">
        <f t="shared" si="109"/>
        <v>1.8687368448000001E-5</v>
      </c>
      <c r="CT171" s="462"/>
      <c r="CU171" s="130">
        <f t="shared" si="137"/>
        <v>6.3724442879999968E-5</v>
      </c>
      <c r="CV171" s="413">
        <f t="shared" si="138"/>
        <v>-8.4208636098600245</v>
      </c>
      <c r="CX171" s="413"/>
      <c r="DL171" s="81"/>
      <c r="DN171" s="123">
        <f t="shared" si="125"/>
        <v>1.9952000000000001E-2</v>
      </c>
      <c r="DO171" s="470">
        <f t="shared" si="126"/>
        <v>-40.923936510537978</v>
      </c>
      <c r="DP171" s="470"/>
      <c r="DQ171" s="470">
        <f t="shared" si="127"/>
        <v>41.763269362593057</v>
      </c>
      <c r="DR171" s="470"/>
      <c r="DS171" s="125">
        <f t="shared" si="128"/>
        <v>0.83933285205507957</v>
      </c>
      <c r="DT171" s="125">
        <f t="shared" si="129"/>
        <v>-82.687205873131035</v>
      </c>
      <c r="ED171" s="80"/>
      <c r="EF171" s="81"/>
      <c r="EH171" s="123">
        <f t="shared" si="121"/>
        <v>2.1328000000000003E-2</v>
      </c>
      <c r="EI171" s="470">
        <f t="shared" si="122"/>
        <v>7862.0292204938451</v>
      </c>
      <c r="EJ171" s="470"/>
      <c r="EK171" s="470"/>
      <c r="EL171" s="128">
        <f t="shared" si="123"/>
        <v>5.0751068121718159</v>
      </c>
      <c r="ER171" s="111"/>
      <c r="EX171" s="80"/>
    </row>
    <row r="172" spans="55:166">
      <c r="BC172" s="109">
        <v>3.9E-2</v>
      </c>
      <c r="BD172" s="110">
        <f t="shared" si="116"/>
        <v>2.6832000000000002E-2</v>
      </c>
      <c r="BE172" s="111"/>
      <c r="BF172" s="123"/>
      <c r="BG172" s="111"/>
      <c r="BV172" s="81"/>
      <c r="BX172" s="123">
        <f t="shared" si="120"/>
        <v>2.2016000000000001E-2</v>
      </c>
      <c r="BY172" s="123">
        <f t="shared" si="124"/>
        <v>2.2016000000000001E-2</v>
      </c>
      <c r="BZ172" s="496">
        <f t="shared" si="119"/>
        <v>-90.314894368083799</v>
      </c>
      <c r="CA172" s="496"/>
      <c r="CB172" s="496"/>
      <c r="CK172" s="80"/>
      <c r="CM172" s="81"/>
      <c r="CO172" s="123">
        <f t="shared" si="134"/>
        <v>1.3760000000000001E-2</v>
      </c>
      <c r="CP172" s="470">
        <f t="shared" si="135"/>
        <v>6.6239999999999993E-2</v>
      </c>
      <c r="CQ172" s="470"/>
      <c r="CR172" s="129">
        <f t="shared" si="136"/>
        <v>4.5037074431999968E-5</v>
      </c>
      <c r="CS172" s="462">
        <f t="shared" si="109"/>
        <v>1.8631987199999998E-5</v>
      </c>
      <c r="CT172" s="462"/>
      <c r="CU172" s="130">
        <f t="shared" si="137"/>
        <v>6.3669061631999962E-5</v>
      </c>
      <c r="CV172" s="413">
        <f t="shared" si="138"/>
        <v>-8.4135452573586136</v>
      </c>
      <c r="CX172" s="413"/>
      <c r="DL172" s="81"/>
      <c r="DN172" s="123">
        <f t="shared" si="125"/>
        <v>2.0640000000000002E-2</v>
      </c>
      <c r="DO172" s="470">
        <f t="shared" si="126"/>
        <v>-42.33510673503929</v>
      </c>
      <c r="DP172" s="470"/>
      <c r="DQ172" s="470">
        <f t="shared" si="127"/>
        <v>43.144860724010414</v>
      </c>
      <c r="DR172" s="470"/>
      <c r="DS172" s="125">
        <f t="shared" si="128"/>
        <v>0.80975398897112427</v>
      </c>
      <c r="DT172" s="125">
        <f t="shared" si="129"/>
        <v>-85.479967459049703</v>
      </c>
      <c r="ED172" s="80"/>
      <c r="EF172" s="81"/>
      <c r="EH172" s="123">
        <f t="shared" si="121"/>
        <v>2.2016000000000001E-2</v>
      </c>
      <c r="EI172" s="470">
        <f t="shared" si="122"/>
        <v>8363.2734730345273</v>
      </c>
      <c r="EJ172" s="470"/>
      <c r="EK172" s="470"/>
      <c r="EL172" s="128">
        <f t="shared" si="123"/>
        <v>4.9206714076610512</v>
      </c>
      <c r="ER172" s="111"/>
      <c r="EX172" s="80"/>
    </row>
    <row r="173" spans="55:166">
      <c r="BC173" s="109">
        <v>0.04</v>
      </c>
      <c r="BD173" s="110">
        <f t="shared" si="116"/>
        <v>2.7520000000000003E-2</v>
      </c>
      <c r="BE173" s="111"/>
      <c r="BF173" s="123"/>
      <c r="BG173" s="111"/>
      <c r="BV173" s="81"/>
      <c r="BX173" s="123">
        <f t="shared" si="120"/>
        <v>2.2704000000000002E-2</v>
      </c>
      <c r="BY173" s="123">
        <f t="shared" si="124"/>
        <v>2.2704000000000002E-2</v>
      </c>
      <c r="BZ173" s="496">
        <f t="shared" si="119"/>
        <v>-93.137234817086423</v>
      </c>
      <c r="CA173" s="496"/>
      <c r="CB173" s="496"/>
      <c r="CE173" s="123"/>
      <c r="CK173" s="80"/>
      <c r="CM173" s="81"/>
      <c r="CO173" s="123">
        <f t="shared" si="134"/>
        <v>1.4448000000000003E-2</v>
      </c>
      <c r="CP173" s="470">
        <f t="shared" si="135"/>
        <v>6.5551999999999999E-2</v>
      </c>
      <c r="CQ173" s="470"/>
      <c r="CR173" s="129">
        <f t="shared" si="136"/>
        <v>4.5037074431999968E-5</v>
      </c>
      <c r="CS173" s="462">
        <f t="shared" si="109"/>
        <v>1.8573765888E-5</v>
      </c>
      <c r="CT173" s="462"/>
      <c r="CU173" s="130">
        <f t="shared" si="137"/>
        <v>6.3610840319999968E-5</v>
      </c>
      <c r="CV173" s="413">
        <f t="shared" si="138"/>
        <v>-8.4058516047289267</v>
      </c>
      <c r="CX173" s="413"/>
      <c r="DL173" s="81"/>
      <c r="DN173" s="123">
        <f t="shared" si="125"/>
        <v>2.1328000000000003E-2</v>
      </c>
      <c r="DO173" s="470">
        <f t="shared" si="126"/>
        <v>-43.746276959540602</v>
      </c>
      <c r="DP173" s="470"/>
      <c r="DQ173" s="470">
        <f t="shared" si="127"/>
        <v>44.528240000674529</v>
      </c>
      <c r="DR173" s="470"/>
      <c r="DS173" s="125">
        <f t="shared" si="128"/>
        <v>0.78196304113392756</v>
      </c>
      <c r="DT173" s="125">
        <f t="shared" si="129"/>
        <v>-88.274516960215124</v>
      </c>
      <c r="ED173" s="80"/>
      <c r="EF173" s="81"/>
      <c r="EH173" s="123">
        <f t="shared" si="121"/>
        <v>2.2704000000000002E-2</v>
      </c>
      <c r="EI173" s="470">
        <f t="shared" si="122"/>
        <v>8880.4311204340502</v>
      </c>
      <c r="EJ173" s="470"/>
      <c r="EK173" s="470"/>
      <c r="EL173" s="128">
        <f t="shared" si="123"/>
        <v>4.7752431330912533</v>
      </c>
      <c r="ER173" s="111"/>
      <c r="EX173" s="80"/>
    </row>
    <row r="174" spans="55:166">
      <c r="BC174" s="109">
        <v>4.1000000000000002E-2</v>
      </c>
      <c r="BD174" s="110">
        <f t="shared" si="116"/>
        <v>2.8208000000000004E-2</v>
      </c>
      <c r="BE174" s="111"/>
      <c r="BF174" s="123"/>
      <c r="BG174" s="111"/>
      <c r="BV174" s="81"/>
      <c r="BX174" s="123">
        <f t="shared" si="120"/>
        <v>2.3392000000000003E-2</v>
      </c>
      <c r="BY174" s="123">
        <f t="shared" si="124"/>
        <v>2.3392000000000003E-2</v>
      </c>
      <c r="BZ174" s="496">
        <f t="shared" si="119"/>
        <v>-95.959575266089047</v>
      </c>
      <c r="CA174" s="496"/>
      <c r="CB174" s="496"/>
      <c r="CK174" s="80"/>
      <c r="CM174" s="81"/>
      <c r="CO174" s="123">
        <f t="shared" si="134"/>
        <v>1.5136E-2</v>
      </c>
      <c r="CP174" s="470">
        <f t="shared" si="135"/>
        <v>6.4864000000000005E-2</v>
      </c>
      <c r="CQ174" s="470"/>
      <c r="CR174" s="129">
        <f t="shared" si="136"/>
        <v>4.5037074431999968E-5</v>
      </c>
      <c r="CS174" s="462">
        <f t="shared" si="109"/>
        <v>1.8512704511999999E-5</v>
      </c>
      <c r="CT174" s="462"/>
      <c r="CU174" s="130">
        <f t="shared" si="137"/>
        <v>6.354977894399997E-5</v>
      </c>
      <c r="CV174" s="413">
        <f t="shared" si="138"/>
        <v>-8.397782651970962</v>
      </c>
      <c r="CX174" s="413"/>
      <c r="DL174" s="81"/>
      <c r="DN174" s="123">
        <f t="shared" si="125"/>
        <v>2.2016000000000001E-2</v>
      </c>
      <c r="DO174" s="470">
        <f t="shared" si="126"/>
        <v>-45.157447184041899</v>
      </c>
      <c r="DP174" s="470"/>
      <c r="DQ174" s="470">
        <f t="shared" si="127"/>
        <v>45.913245862368861</v>
      </c>
      <c r="DR174" s="470"/>
      <c r="DS174" s="125">
        <f t="shared" si="128"/>
        <v>0.75579867832696124</v>
      </c>
      <c r="DT174" s="125">
        <f t="shared" si="129"/>
        <v>-91.070693046410753</v>
      </c>
      <c r="ED174" s="80"/>
      <c r="EF174" s="81"/>
      <c r="EH174" s="123">
        <f t="shared" si="121"/>
        <v>2.3392000000000003E-2</v>
      </c>
      <c r="EI174" s="470">
        <f t="shared" si="122"/>
        <v>9413.5022450897704</v>
      </c>
      <c r="EJ174" s="470"/>
      <c r="EK174" s="470"/>
      <c r="EL174" s="128">
        <f t="shared" si="123"/>
        <v>4.6380657237096257</v>
      </c>
      <c r="ER174" s="111"/>
      <c r="EX174" s="80"/>
    </row>
    <row r="175" spans="55:166">
      <c r="BC175" s="109">
        <v>4.2000000000000003E-2</v>
      </c>
      <c r="BD175" s="110">
        <f t="shared" si="116"/>
        <v>2.8896000000000005E-2</v>
      </c>
      <c r="BE175" s="111"/>
      <c r="BF175" s="123"/>
      <c r="BG175" s="111"/>
      <c r="BV175" s="81"/>
      <c r="BX175" s="123">
        <f t="shared" si="120"/>
        <v>2.4080000000000004E-2</v>
      </c>
      <c r="BY175" s="123">
        <f t="shared" si="124"/>
        <v>2.4080000000000004E-2</v>
      </c>
      <c r="BZ175" s="496">
        <f t="shared" si="119"/>
        <v>-98.781915715091671</v>
      </c>
      <c r="CA175" s="496"/>
      <c r="CB175" s="496"/>
      <c r="CE175" s="123"/>
      <c r="CK175" s="80"/>
      <c r="CM175" s="81"/>
      <c r="CO175" s="123">
        <f t="shared" si="134"/>
        <v>1.5824000000000001E-2</v>
      </c>
      <c r="CP175" s="470">
        <f t="shared" si="135"/>
        <v>6.4175999999999997E-2</v>
      </c>
      <c r="CQ175" s="470"/>
      <c r="CR175" s="129">
        <f t="shared" si="136"/>
        <v>4.5037074431999968E-5</v>
      </c>
      <c r="CS175" s="462">
        <f t="shared" si="109"/>
        <v>1.8448803072E-5</v>
      </c>
      <c r="CT175" s="462"/>
      <c r="CU175" s="130">
        <f t="shared" si="137"/>
        <v>6.3485877503999971E-5</v>
      </c>
      <c r="CV175" s="413">
        <f t="shared" si="138"/>
        <v>-8.3893383990847195</v>
      </c>
      <c r="CX175" s="413"/>
      <c r="DL175" s="81"/>
      <c r="DN175" s="123">
        <f t="shared" si="125"/>
        <v>2.2704000000000002E-2</v>
      </c>
      <c r="DO175" s="470">
        <f t="shared" si="126"/>
        <v>-46.568617408543211</v>
      </c>
      <c r="DP175" s="470"/>
      <c r="DQ175" s="470">
        <f t="shared" si="127"/>
        <v>47.299735704303103</v>
      </c>
      <c r="DR175" s="470"/>
      <c r="DS175" s="125">
        <f t="shared" si="128"/>
        <v>0.73111829575989162</v>
      </c>
      <c r="DT175" s="125">
        <f t="shared" si="129"/>
        <v>-93.868353112846307</v>
      </c>
      <c r="ED175" s="80"/>
      <c r="EF175" s="81"/>
      <c r="EH175" s="123">
        <f t="shared" si="121"/>
        <v>2.4080000000000004E-2</v>
      </c>
      <c r="EI175" s="470">
        <f t="shared" si="122"/>
        <v>9962.4869319343416</v>
      </c>
      <c r="EJ175" s="470"/>
      <c r="EK175" s="470"/>
      <c r="EL175" s="128">
        <f t="shared" si="123"/>
        <v>4.5084642618054405</v>
      </c>
      <c r="ER175" s="111"/>
      <c r="EX175" s="80"/>
    </row>
    <row r="176" spans="55:166">
      <c r="BC176" s="109">
        <v>4.2999999999999997E-2</v>
      </c>
      <c r="BD176" s="110">
        <f t="shared" si="116"/>
        <v>2.9583999999999999E-2</v>
      </c>
      <c r="BE176" s="111"/>
      <c r="BF176" s="123"/>
      <c r="BG176" s="111"/>
      <c r="BV176" s="81"/>
      <c r="BX176" s="123">
        <f t="shared" si="120"/>
        <v>2.4768000000000002E-2</v>
      </c>
      <c r="BY176" s="123">
        <f t="shared" si="124"/>
        <v>2.4768000000000002E-2</v>
      </c>
      <c r="BZ176" s="496">
        <f t="shared" si="119"/>
        <v>-101.60425616409429</v>
      </c>
      <c r="CA176" s="496"/>
      <c r="CB176" s="496"/>
      <c r="CK176" s="80"/>
      <c r="CM176" s="81"/>
      <c r="CO176" s="123">
        <f t="shared" si="134"/>
        <v>1.6512000000000002E-2</v>
      </c>
      <c r="CP176" s="470">
        <f t="shared" si="135"/>
        <v>6.3488000000000003E-2</v>
      </c>
      <c r="CQ176" s="470"/>
      <c r="CR176" s="129">
        <f t="shared" si="136"/>
        <v>4.5037074431999968E-5</v>
      </c>
      <c r="CS176" s="462">
        <f t="shared" si="109"/>
        <v>1.8382061568000004E-5</v>
      </c>
      <c r="CT176" s="462"/>
      <c r="CU176" s="130">
        <f t="shared" si="137"/>
        <v>6.3419135999999969E-5</v>
      </c>
      <c r="CV176" s="413">
        <f t="shared" si="138"/>
        <v>-8.3805188460701991</v>
      </c>
      <c r="CX176" s="413"/>
      <c r="DL176" s="81"/>
      <c r="DN176" s="123">
        <f t="shared" si="125"/>
        <v>2.3392000000000003E-2</v>
      </c>
      <c r="DO176" s="470">
        <f t="shared" si="126"/>
        <v>-47.979787633044523</v>
      </c>
      <c r="DP176" s="470"/>
      <c r="DQ176" s="470">
        <f t="shared" si="127"/>
        <v>48.687583029549117</v>
      </c>
      <c r="DR176" s="470"/>
      <c r="DS176" s="125">
        <f t="shared" si="128"/>
        <v>0.70779539650459355</v>
      </c>
      <c r="DT176" s="125">
        <f t="shared" si="129"/>
        <v>-96.66737066259364</v>
      </c>
      <c r="ED176" s="80"/>
      <c r="EF176" s="81"/>
      <c r="EH176" s="123">
        <f t="shared" si="121"/>
        <v>2.4768000000000002E-2</v>
      </c>
      <c r="EI176" s="470">
        <f t="shared" si="122"/>
        <v>10527.385268435737</v>
      </c>
      <c r="EJ176" s="470"/>
      <c r="EK176" s="470"/>
      <c r="EL176" s="128">
        <f t="shared" si="123"/>
        <v>4.3858346593227209</v>
      </c>
      <c r="ER176" s="111"/>
      <c r="EX176" s="80"/>
    </row>
    <row r="177" spans="55:154">
      <c r="BC177" s="109">
        <v>4.3999999999999997E-2</v>
      </c>
      <c r="BD177" s="110">
        <f t="shared" si="116"/>
        <v>3.0272E-2</v>
      </c>
      <c r="BE177" s="111"/>
      <c r="BF177" s="123"/>
      <c r="BG177" s="111"/>
      <c r="BV177" s="81"/>
      <c r="BX177" s="123">
        <f t="shared" si="120"/>
        <v>2.5455999999999999E-2</v>
      </c>
      <c r="BY177" s="123">
        <f t="shared" si="124"/>
        <v>2.5455999999999999E-2</v>
      </c>
      <c r="BZ177" s="496">
        <f t="shared" si="119"/>
        <v>-104.4265966130969</v>
      </c>
      <c r="CA177" s="496"/>
      <c r="CB177" s="496"/>
      <c r="CE177" s="123"/>
      <c r="CK177" s="80"/>
      <c r="CM177" s="81"/>
      <c r="CO177" s="123">
        <f t="shared" si="134"/>
        <v>1.7200000000000003E-2</v>
      </c>
      <c r="CP177" s="470">
        <f t="shared" si="135"/>
        <v>6.2799999999999995E-2</v>
      </c>
      <c r="CQ177" s="470"/>
      <c r="CR177" s="129">
        <f t="shared" si="136"/>
        <v>4.5037074431999968E-5</v>
      </c>
      <c r="CS177" s="462">
        <f t="shared" ref="CS177:CS240" si="139">IF( CP177 &gt; 0, (($CP$18 - $CP$21 - ABS(CO177) ) * ( (($CP$18 - $CP$21 - ABS(CO177) )/2) +ABS(CO177) ) * $CP$24), 0)</f>
        <v>1.831248E-5</v>
      </c>
      <c r="CT177" s="462"/>
      <c r="CU177" s="130">
        <f t="shared" si="137"/>
        <v>6.3349554431999964E-5</v>
      </c>
      <c r="CV177" s="413">
        <f t="shared" si="138"/>
        <v>-8.371323992927401</v>
      </c>
      <c r="CX177" s="413"/>
      <c r="DL177" s="81"/>
      <c r="DN177" s="123">
        <f t="shared" si="125"/>
        <v>2.4080000000000004E-2</v>
      </c>
      <c r="DO177" s="470">
        <f t="shared" si="126"/>
        <v>-49.390957857545835</v>
      </c>
      <c r="DP177" s="470"/>
      <c r="DQ177" s="470">
        <f t="shared" si="127"/>
        <v>50.076675255213956</v>
      </c>
      <c r="DR177" s="470"/>
      <c r="DS177" s="125">
        <f t="shared" si="128"/>
        <v>0.68571739766812101</v>
      </c>
      <c r="DT177" s="125">
        <f t="shared" si="129"/>
        <v>-99.467633112759785</v>
      </c>
      <c r="ED177" s="80"/>
      <c r="EF177" s="81"/>
      <c r="EH177" s="123">
        <f t="shared" si="121"/>
        <v>2.5455999999999999E-2</v>
      </c>
      <c r="EI177" s="470">
        <f t="shared" si="122"/>
        <v>11108.197344597222</v>
      </c>
      <c r="EJ177" s="470"/>
      <c r="EK177" s="470"/>
      <c r="EL177" s="128">
        <f t="shared" si="123"/>
        <v>4.2696347102736318</v>
      </c>
      <c r="ER177" s="111"/>
      <c r="EX177" s="80"/>
    </row>
    <row r="178" spans="55:154">
      <c r="BC178" s="109">
        <v>4.4999999999999998E-2</v>
      </c>
      <c r="BD178" s="110">
        <f t="shared" si="116"/>
        <v>3.0960000000000001E-2</v>
      </c>
      <c r="BE178" s="111"/>
      <c r="BF178" s="123"/>
      <c r="BG178" s="111"/>
      <c r="BV178" s="81"/>
      <c r="BX178" s="123">
        <f t="shared" si="120"/>
        <v>2.6144000000000001E-2</v>
      </c>
      <c r="BY178" s="123">
        <f t="shared" si="124"/>
        <v>2.6144000000000001E-2</v>
      </c>
      <c r="BZ178" s="496">
        <f t="shared" si="119"/>
        <v>-107.24893706209951</v>
      </c>
      <c r="CA178" s="496"/>
      <c r="CB178" s="496"/>
      <c r="CK178" s="80"/>
      <c r="CM178" s="81"/>
      <c r="CO178" s="123">
        <f t="shared" si="134"/>
        <v>1.7888000000000001E-2</v>
      </c>
      <c r="CP178" s="470">
        <f t="shared" si="135"/>
        <v>6.2112000000000001E-2</v>
      </c>
      <c r="CQ178" s="470"/>
      <c r="CR178" s="129">
        <f t="shared" si="136"/>
        <v>4.5037074431999968E-5</v>
      </c>
      <c r="CS178" s="462">
        <f t="shared" si="139"/>
        <v>1.8240058368000003E-5</v>
      </c>
      <c r="CT178" s="462"/>
      <c r="CU178" s="130">
        <f t="shared" si="137"/>
        <v>6.3277132799999971E-5</v>
      </c>
      <c r="CV178" s="413">
        <f t="shared" si="138"/>
        <v>-8.3617538396563251</v>
      </c>
      <c r="CX178" s="413"/>
      <c r="DL178" s="81"/>
      <c r="DN178" s="123">
        <f t="shared" si="125"/>
        <v>2.4768000000000002E-2</v>
      </c>
      <c r="DO178" s="470">
        <f t="shared" si="126"/>
        <v>-50.802128082047147</v>
      </c>
      <c r="DP178" s="470"/>
      <c r="DQ178" s="470">
        <f t="shared" si="127"/>
        <v>51.466911865038796</v>
      </c>
      <c r="DR178" s="470"/>
      <c r="DS178" s="125">
        <f t="shared" si="128"/>
        <v>0.66478378299164831</v>
      </c>
      <c r="DT178" s="125">
        <f t="shared" si="129"/>
        <v>-102.26903994708594</v>
      </c>
      <c r="ED178" s="80"/>
      <c r="EF178" s="81"/>
      <c r="EH178" s="123">
        <f t="shared" si="121"/>
        <v>2.6144000000000001E-2</v>
      </c>
      <c r="EI178" s="470">
        <f t="shared" si="122"/>
        <v>11704.923252957366</v>
      </c>
      <c r="EJ178" s="470"/>
      <c r="EK178" s="470"/>
      <c r="EL178" s="128">
        <f t="shared" si="123"/>
        <v>4.1593764499517016</v>
      </c>
      <c r="ER178" s="111"/>
      <c r="EX178" s="80"/>
    </row>
    <row r="179" spans="55:154">
      <c r="BC179" s="109">
        <v>4.5999999999999999E-2</v>
      </c>
      <c r="BD179" s="110">
        <f t="shared" si="116"/>
        <v>3.1648000000000003E-2</v>
      </c>
      <c r="BE179" s="111"/>
      <c r="BF179" s="123"/>
      <c r="BG179" s="111"/>
      <c r="BV179" s="81"/>
      <c r="BX179" s="123">
        <f t="shared" si="120"/>
        <v>2.6832000000000002E-2</v>
      </c>
      <c r="BY179" s="123">
        <f t="shared" si="124"/>
        <v>2.6832000000000002E-2</v>
      </c>
      <c r="BZ179" s="496">
        <f t="shared" si="119"/>
        <v>-110.07127751110215</v>
      </c>
      <c r="CA179" s="496"/>
      <c r="CB179" s="496"/>
      <c r="CE179" s="123"/>
      <c r="CK179" s="80"/>
      <c r="CM179" s="81"/>
      <c r="CO179" s="123">
        <f t="shared" si="134"/>
        <v>1.8576000000000002E-2</v>
      </c>
      <c r="CP179" s="470">
        <f t="shared" si="135"/>
        <v>6.1423999999999999E-2</v>
      </c>
      <c r="CQ179" s="470"/>
      <c r="CR179" s="129">
        <f t="shared" si="136"/>
        <v>4.5037074431999968E-5</v>
      </c>
      <c r="CS179" s="462">
        <f t="shared" si="139"/>
        <v>1.8164796672000001E-5</v>
      </c>
      <c r="CT179" s="462"/>
      <c r="CU179" s="130">
        <f t="shared" si="137"/>
        <v>6.3201871103999975E-5</v>
      </c>
      <c r="CV179" s="413">
        <f t="shared" si="138"/>
        <v>-8.351808386256975</v>
      </c>
      <c r="CX179" s="413"/>
      <c r="DL179" s="81"/>
      <c r="DN179" s="123">
        <f t="shared" si="125"/>
        <v>2.5455999999999999E-2</v>
      </c>
      <c r="DO179" s="470">
        <f t="shared" si="126"/>
        <v>-52.213298306548452</v>
      </c>
      <c r="DP179" s="470"/>
      <c r="DQ179" s="470">
        <f t="shared" si="127"/>
        <v>52.858202846699854</v>
      </c>
      <c r="DR179" s="470"/>
      <c r="DS179" s="125">
        <f t="shared" si="128"/>
        <v>0.64490454015140131</v>
      </c>
      <c r="DT179" s="125">
        <f t="shared" si="129"/>
        <v>-105.07150115324831</v>
      </c>
      <c r="ED179" s="80"/>
      <c r="EF179" s="81"/>
      <c r="EH179" s="123">
        <f t="shared" si="121"/>
        <v>2.6832000000000002E-2</v>
      </c>
      <c r="EI179" s="470">
        <f t="shared" si="122"/>
        <v>12317.563088590059</v>
      </c>
      <c r="EJ179" s="470"/>
      <c r="EK179" s="470"/>
      <c r="EL179" s="128">
        <f t="shared" si="123"/>
        <v>4.0546196063766144</v>
      </c>
      <c r="ER179" s="111"/>
      <c r="EX179" s="80"/>
    </row>
    <row r="180" spans="55:154">
      <c r="BC180" s="109">
        <v>4.7E-2</v>
      </c>
      <c r="BD180" s="110">
        <f t="shared" si="116"/>
        <v>3.2336000000000004E-2</v>
      </c>
      <c r="BE180" s="111"/>
      <c r="BF180" s="123"/>
      <c r="BG180" s="111"/>
      <c r="BV180" s="81"/>
      <c r="BX180" s="123">
        <f t="shared" si="120"/>
        <v>2.7520000000000003E-2</v>
      </c>
      <c r="BY180" s="123">
        <f t="shared" si="124"/>
        <v>2.7520000000000003E-2</v>
      </c>
      <c r="BZ180" s="496">
        <f t="shared" si="119"/>
        <v>-112.89361796010476</v>
      </c>
      <c r="CA180" s="496"/>
      <c r="CB180" s="496"/>
      <c r="CK180" s="80"/>
      <c r="CM180" s="81"/>
      <c r="CO180" s="123">
        <f t="shared" si="134"/>
        <v>1.9264000000000003E-2</v>
      </c>
      <c r="CP180" s="470">
        <f t="shared" si="135"/>
        <v>6.0735999999999998E-2</v>
      </c>
      <c r="CQ180" s="470"/>
      <c r="CR180" s="129">
        <f t="shared" si="136"/>
        <v>4.5037074431999968E-5</v>
      </c>
      <c r="CS180" s="462">
        <f t="shared" si="139"/>
        <v>1.8086694911999999E-5</v>
      </c>
      <c r="CT180" s="462"/>
      <c r="CU180" s="130">
        <f t="shared" si="137"/>
        <v>6.3123769343999964E-5</v>
      </c>
      <c r="CV180" s="413">
        <f t="shared" si="138"/>
        <v>-8.3414876327293417</v>
      </c>
      <c r="CX180" s="413"/>
      <c r="DL180" s="81"/>
      <c r="DN180" s="123">
        <f t="shared" si="125"/>
        <v>2.6144000000000001E-2</v>
      </c>
      <c r="DO180" s="470">
        <f t="shared" si="126"/>
        <v>-53.624468531049757</v>
      </c>
      <c r="DP180" s="470"/>
      <c r="DQ180" s="470">
        <f t="shared" si="127"/>
        <v>54.250467364253559</v>
      </c>
      <c r="DR180" s="470"/>
      <c r="DS180" s="125">
        <f t="shared" si="128"/>
        <v>0.62599883320380201</v>
      </c>
      <c r="DT180" s="125">
        <f t="shared" si="129"/>
        <v>-107.87493589530331</v>
      </c>
      <c r="ED180" s="80"/>
      <c r="EF180" s="81"/>
      <c r="EH180" s="123">
        <f t="shared" si="121"/>
        <v>2.7520000000000003E-2</v>
      </c>
      <c r="EI180" s="470">
        <f t="shared" si="122"/>
        <v>12946.116949104464</v>
      </c>
      <c r="EJ180" s="470"/>
      <c r="EK180" s="470"/>
      <c r="EL180" s="128">
        <f t="shared" si="123"/>
        <v>3.9549659681933909</v>
      </c>
      <c r="ER180" s="111"/>
      <c r="EX180" s="80"/>
    </row>
    <row r="181" spans="55:154">
      <c r="BC181" s="109">
        <v>4.8000000000000001E-2</v>
      </c>
      <c r="BD181" s="110">
        <f t="shared" si="116"/>
        <v>3.3024000000000005E-2</v>
      </c>
      <c r="BE181" s="111"/>
      <c r="BF181" s="123"/>
      <c r="BG181" s="111"/>
      <c r="BV181" s="81"/>
      <c r="BX181" s="123">
        <f t="shared" si="120"/>
        <v>2.8208000000000004E-2</v>
      </c>
      <c r="BY181" s="123">
        <f t="shared" si="124"/>
        <v>2.8208000000000004E-2</v>
      </c>
      <c r="BZ181" s="496">
        <f t="shared" si="119"/>
        <v>-115.7159584091074</v>
      </c>
      <c r="CA181" s="496"/>
      <c r="CB181" s="496"/>
      <c r="CE181" s="123"/>
      <c r="CK181" s="80"/>
      <c r="CM181" s="81"/>
      <c r="CO181" s="123">
        <f t="shared" si="134"/>
        <v>1.9952000000000001E-2</v>
      </c>
      <c r="CP181" s="470">
        <f t="shared" si="135"/>
        <v>6.0048000000000004E-2</v>
      </c>
      <c r="CQ181" s="470"/>
      <c r="CR181" s="129">
        <f t="shared" si="136"/>
        <v>4.5037074431999968E-5</v>
      </c>
      <c r="CS181" s="462">
        <f t="shared" si="139"/>
        <v>1.8005753088000006E-5</v>
      </c>
      <c r="CT181" s="462"/>
      <c r="CU181" s="130">
        <f t="shared" si="137"/>
        <v>6.3042827519999977E-5</v>
      </c>
      <c r="CV181" s="413">
        <f t="shared" si="138"/>
        <v>-8.3307915790734359</v>
      </c>
      <c r="CX181" s="413"/>
      <c r="DL181" s="81"/>
      <c r="DN181" s="123">
        <f t="shared" si="125"/>
        <v>2.6832000000000002E-2</v>
      </c>
      <c r="DO181" s="470">
        <f t="shared" si="126"/>
        <v>-55.035638755551076</v>
      </c>
      <c r="DP181" s="470"/>
      <c r="DQ181" s="470">
        <f t="shared" si="127"/>
        <v>55.643632625720812</v>
      </c>
      <c r="DR181" s="470"/>
      <c r="DS181" s="125">
        <f t="shared" si="128"/>
        <v>0.60799387016973583</v>
      </c>
      <c r="DT181" s="125">
        <f t="shared" si="129"/>
        <v>-110.67927138127189</v>
      </c>
      <c r="ED181" s="80"/>
      <c r="EF181" s="81"/>
      <c r="EH181" s="123">
        <f t="shared" si="121"/>
        <v>2.8208000000000004E-2</v>
      </c>
      <c r="EI181" s="470">
        <f t="shared" si="122"/>
        <v>13590.584934645072</v>
      </c>
      <c r="EJ181" s="470"/>
      <c r="EK181" s="470"/>
      <c r="EL181" s="128">
        <f t="shared" si="123"/>
        <v>3.8600545244440521</v>
      </c>
      <c r="ER181" s="111"/>
      <c r="EX181" s="80"/>
    </row>
    <row r="182" spans="55:154">
      <c r="BC182" s="109">
        <v>4.9000000000000002E-2</v>
      </c>
      <c r="BD182" s="110">
        <f t="shared" si="116"/>
        <v>3.3712000000000006E-2</v>
      </c>
      <c r="BE182" s="111"/>
      <c r="BF182" s="123"/>
      <c r="BG182" s="111"/>
      <c r="BV182" s="81"/>
      <c r="BX182" s="123">
        <f t="shared" si="120"/>
        <v>2.8896000000000005E-2</v>
      </c>
      <c r="BY182" s="123">
        <f t="shared" si="124"/>
        <v>2.8896000000000005E-2</v>
      </c>
      <c r="BZ182" s="496">
        <f t="shared" si="119"/>
        <v>-118.53829885811001</v>
      </c>
      <c r="CA182" s="496"/>
      <c r="CB182" s="496"/>
      <c r="CK182" s="80"/>
      <c r="CM182" s="81"/>
      <c r="CO182" s="123">
        <f t="shared" si="134"/>
        <v>2.0640000000000002E-2</v>
      </c>
      <c r="CP182" s="470">
        <f t="shared" si="135"/>
        <v>5.9359999999999996E-2</v>
      </c>
      <c r="CQ182" s="470"/>
      <c r="CR182" s="129">
        <f t="shared" si="136"/>
        <v>4.5037074431999968E-5</v>
      </c>
      <c r="CS182" s="462">
        <f t="shared" si="139"/>
        <v>1.7921971200000003E-5</v>
      </c>
      <c r="CT182" s="462"/>
      <c r="CU182" s="130">
        <f t="shared" si="137"/>
        <v>6.2959045631999974E-5</v>
      </c>
      <c r="CV182" s="413">
        <f t="shared" si="138"/>
        <v>-8.3197202252892524</v>
      </c>
      <c r="CX182" s="413"/>
      <c r="DL182" s="81"/>
      <c r="DN182" s="123">
        <f t="shared" si="125"/>
        <v>2.7520000000000003E-2</v>
      </c>
      <c r="DO182" s="470">
        <f t="shared" si="126"/>
        <v>-56.446808980052381</v>
      </c>
      <c r="DP182" s="470"/>
      <c r="DQ182" s="470">
        <f t="shared" si="127"/>
        <v>57.037632913349242</v>
      </c>
      <c r="DR182" s="470"/>
      <c r="DS182" s="125">
        <f t="shared" si="128"/>
        <v>0.59082393329686056</v>
      </c>
      <c r="DT182" s="125">
        <f t="shared" si="129"/>
        <v>-113.48444189340162</v>
      </c>
      <c r="ED182" s="80"/>
      <c r="EF182" s="81"/>
      <c r="EH182" s="123">
        <f t="shared" si="121"/>
        <v>2.8896000000000005E-2</v>
      </c>
      <c r="EI182" s="470">
        <f t="shared" si="122"/>
        <v>14250.967147891668</v>
      </c>
      <c r="EJ182" s="470"/>
      <c r="EK182" s="470"/>
      <c r="EL182" s="128">
        <f t="shared" si="123"/>
        <v>3.7695572568183549</v>
      </c>
      <c r="ER182" s="111"/>
      <c r="EX182" s="80"/>
    </row>
    <row r="183" spans="55:154">
      <c r="BC183" s="109">
        <v>0.05</v>
      </c>
      <c r="BD183" s="110">
        <f t="shared" si="116"/>
        <v>3.4400000000000007E-2</v>
      </c>
      <c r="BE183" s="111"/>
      <c r="BF183" s="123"/>
      <c r="BG183" s="111"/>
      <c r="BV183" s="81"/>
      <c r="BX183" s="123">
        <f t="shared" si="120"/>
        <v>2.9583999999999999E-2</v>
      </c>
      <c r="BY183" s="123">
        <f t="shared" si="124"/>
        <v>2.9583999999999999E-2</v>
      </c>
      <c r="BZ183" s="496">
        <f t="shared" si="119"/>
        <v>-121.36063930711262</v>
      </c>
      <c r="CA183" s="496"/>
      <c r="CB183" s="496"/>
      <c r="CE183" s="123"/>
      <c r="CK183" s="80"/>
      <c r="CM183" s="81"/>
      <c r="CO183" s="123">
        <f t="shared" si="134"/>
        <v>2.1328000000000003E-2</v>
      </c>
      <c r="CP183" s="470">
        <f t="shared" si="135"/>
        <v>5.8672000000000002E-2</v>
      </c>
      <c r="CQ183" s="470"/>
      <c r="CR183" s="129">
        <f t="shared" si="136"/>
        <v>4.5037074431999968E-5</v>
      </c>
      <c r="CS183" s="462">
        <f t="shared" si="139"/>
        <v>1.7835349248000001E-5</v>
      </c>
      <c r="CT183" s="462"/>
      <c r="CU183" s="130">
        <f t="shared" si="137"/>
        <v>6.2872423679999969E-5</v>
      </c>
      <c r="CV183" s="413">
        <f t="shared" si="138"/>
        <v>-8.3082735713767892</v>
      </c>
      <c r="CX183" s="413"/>
      <c r="DL183" s="81"/>
      <c r="DN183" s="123">
        <f t="shared" si="125"/>
        <v>2.8208000000000004E-2</v>
      </c>
      <c r="DO183" s="470">
        <f t="shared" si="126"/>
        <v>-57.8579792045537</v>
      </c>
      <c r="DP183" s="470"/>
      <c r="DQ183" s="470">
        <f t="shared" si="127"/>
        <v>58.432408750083503</v>
      </c>
      <c r="DR183" s="470"/>
      <c r="DS183" s="125">
        <f t="shared" si="128"/>
        <v>0.57442954552980297</v>
      </c>
      <c r="DT183" s="125">
        <f t="shared" si="129"/>
        <v>-116.2903879546372</v>
      </c>
      <c r="ED183" s="80"/>
      <c r="EF183" s="81"/>
      <c r="EH183" s="123">
        <f t="shared" si="121"/>
        <v>2.9583999999999999E-2</v>
      </c>
      <c r="EI183" s="470">
        <f t="shared" si="122"/>
        <v>14927.263694059333</v>
      </c>
      <c r="EJ183" s="470"/>
      <c r="EK183" s="470"/>
      <c r="EL183" s="128">
        <f t="shared" si="123"/>
        <v>3.6831754854100085</v>
      </c>
      <c r="ER183" s="111"/>
      <c r="EX183" s="80"/>
    </row>
    <row r="184" spans="55:154">
      <c r="BC184" s="109">
        <v>5.0999999999999997E-2</v>
      </c>
      <c r="BD184" s="110">
        <f t="shared" si="116"/>
        <v>3.5088000000000001E-2</v>
      </c>
      <c r="BE184" s="111"/>
      <c r="BF184" s="123"/>
      <c r="BG184" s="111"/>
      <c r="BV184" s="81"/>
      <c r="BX184" s="123">
        <f t="shared" si="120"/>
        <v>3.0272E-2</v>
      </c>
      <c r="BY184" s="123">
        <f t="shared" si="124"/>
        <v>3.0272E-2</v>
      </c>
      <c r="BZ184" s="496">
        <f t="shared" si="119"/>
        <v>-124.18297975611523</v>
      </c>
      <c r="CA184" s="496"/>
      <c r="CB184" s="496"/>
      <c r="CK184" s="80"/>
      <c r="CM184" s="81"/>
      <c r="CO184" s="123">
        <f t="shared" si="134"/>
        <v>2.2016000000000001E-2</v>
      </c>
      <c r="CP184" s="470">
        <f t="shared" si="135"/>
        <v>5.7984000000000001E-2</v>
      </c>
      <c r="CQ184" s="470"/>
      <c r="CR184" s="129">
        <f t="shared" si="136"/>
        <v>4.5037074431999968E-5</v>
      </c>
      <c r="CS184" s="462">
        <f t="shared" si="139"/>
        <v>1.7745887232E-5</v>
      </c>
      <c r="CT184" s="462"/>
      <c r="CU184" s="130">
        <f t="shared" si="137"/>
        <v>6.2782961663999975E-5</v>
      </c>
      <c r="CV184" s="413">
        <f t="shared" si="138"/>
        <v>-8.2964516173360483</v>
      </c>
      <c r="CX184" s="413"/>
      <c r="DL184" s="81"/>
      <c r="DN184" s="123">
        <f t="shared" si="125"/>
        <v>2.8896000000000005E-2</v>
      </c>
      <c r="DO184" s="470">
        <f t="shared" si="126"/>
        <v>-59.269149429055005</v>
      </c>
      <c r="DP184" s="470"/>
      <c r="DQ184" s="470">
        <f t="shared" si="127"/>
        <v>59.827906180555395</v>
      </c>
      <c r="DR184" s="470"/>
      <c r="DS184" s="125">
        <f t="shared" si="128"/>
        <v>0.55875675150038973</v>
      </c>
      <c r="DT184" s="125">
        <f t="shared" si="129"/>
        <v>-119.09705560961041</v>
      </c>
      <c r="ED184" s="80"/>
      <c r="EF184" s="81"/>
      <c r="EH184" s="123">
        <f t="shared" si="121"/>
        <v>3.0272E-2</v>
      </c>
      <c r="EI184" s="470">
        <f t="shared" si="122"/>
        <v>15619.474680898467</v>
      </c>
      <c r="EJ184" s="470"/>
      <c r="EK184" s="470"/>
      <c r="EL184" s="128">
        <f t="shared" si="123"/>
        <v>3.6006366856242531</v>
      </c>
      <c r="ER184" s="111"/>
      <c r="EX184" s="80"/>
    </row>
    <row r="185" spans="55:154">
      <c r="BC185" s="109">
        <v>5.1999999999999998E-2</v>
      </c>
      <c r="BD185" s="110">
        <f t="shared" si="116"/>
        <v>3.5776000000000002E-2</v>
      </c>
      <c r="BE185" s="111"/>
      <c r="BF185" s="123"/>
      <c r="BG185" s="111"/>
      <c r="BV185" s="81"/>
      <c r="BX185" s="123">
        <f t="shared" si="120"/>
        <v>3.0960000000000001E-2</v>
      </c>
      <c r="BY185" s="123">
        <f t="shared" si="124"/>
        <v>3.0960000000000001E-2</v>
      </c>
      <c r="BZ185" s="496">
        <f t="shared" si="119"/>
        <v>-127.00532020511787</v>
      </c>
      <c r="CA185" s="496"/>
      <c r="CB185" s="496"/>
      <c r="CE185" s="123"/>
      <c r="CK185" s="80"/>
      <c r="CM185" s="81"/>
      <c r="CO185" s="123">
        <f t="shared" si="134"/>
        <v>2.2704000000000002E-2</v>
      </c>
      <c r="CP185" s="470">
        <f t="shared" si="135"/>
        <v>5.7296E-2</v>
      </c>
      <c r="CQ185" s="470"/>
      <c r="CR185" s="129">
        <f t="shared" si="136"/>
        <v>4.5037074431999968E-5</v>
      </c>
      <c r="CS185" s="462">
        <f t="shared" si="139"/>
        <v>1.7653585152E-5</v>
      </c>
      <c r="CT185" s="462"/>
      <c r="CU185" s="130">
        <f t="shared" si="137"/>
        <v>6.2690659583999965E-5</v>
      </c>
      <c r="CV185" s="413">
        <f t="shared" si="138"/>
        <v>-8.2842543631670296</v>
      </c>
      <c r="CX185" s="413"/>
      <c r="DL185" s="81"/>
      <c r="DN185" s="123">
        <f t="shared" si="125"/>
        <v>2.9583999999999999E-2</v>
      </c>
      <c r="DO185" s="470">
        <f t="shared" si="126"/>
        <v>-60.68031965355631</v>
      </c>
      <c r="DP185" s="470"/>
      <c r="DQ185" s="470">
        <f t="shared" si="127"/>
        <v>61.224076148743862</v>
      </c>
      <c r="DR185" s="470"/>
      <c r="DS185" s="125">
        <f t="shared" si="128"/>
        <v>0.54375649518755154</v>
      </c>
      <c r="DT185" s="125">
        <f t="shared" si="129"/>
        <v>-121.90439580230017</v>
      </c>
      <c r="ED185" s="80"/>
      <c r="EF185" s="81"/>
      <c r="EH185" s="123">
        <f t="shared" si="121"/>
        <v>3.0960000000000001E-2</v>
      </c>
      <c r="EI185" s="470">
        <f t="shared" si="122"/>
        <v>16327.600218694775</v>
      </c>
      <c r="EJ185" s="470"/>
      <c r="EK185" s="470"/>
      <c r="EL185" s="128">
        <f t="shared" si="123"/>
        <v>3.5216917074614504</v>
      </c>
      <c r="ER185" s="111"/>
      <c r="EX185" s="80"/>
    </row>
    <row r="186" spans="55:154">
      <c r="BC186" s="109">
        <v>5.2999999999999999E-2</v>
      </c>
      <c r="BD186" s="110">
        <f t="shared" si="116"/>
        <v>3.6464000000000003E-2</v>
      </c>
      <c r="BE186" s="111"/>
      <c r="BF186" s="123"/>
      <c r="BG186" s="111"/>
      <c r="BV186" s="81"/>
      <c r="BX186" s="123">
        <f t="shared" si="120"/>
        <v>3.1648000000000003E-2</v>
      </c>
      <c r="BY186" s="123">
        <f t="shared" si="124"/>
        <v>3.1648000000000003E-2</v>
      </c>
      <c r="BZ186" s="496">
        <f t="shared" si="119"/>
        <v>-129.82766065412048</v>
      </c>
      <c r="CA186" s="496"/>
      <c r="CB186" s="496"/>
      <c r="CK186" s="80"/>
      <c r="CM186" s="81"/>
      <c r="CO186" s="123">
        <f t="shared" si="134"/>
        <v>2.3392000000000003E-2</v>
      </c>
      <c r="CP186" s="470">
        <f t="shared" si="135"/>
        <v>5.6607999999999999E-2</v>
      </c>
      <c r="CQ186" s="470"/>
      <c r="CR186" s="129">
        <f t="shared" si="136"/>
        <v>4.5037074431999968E-5</v>
      </c>
      <c r="CS186" s="462">
        <f t="shared" si="139"/>
        <v>1.7558443008000001E-5</v>
      </c>
      <c r="CT186" s="462"/>
      <c r="CU186" s="130">
        <f t="shared" si="137"/>
        <v>6.2595517439999966E-5</v>
      </c>
      <c r="CV186" s="413">
        <f t="shared" si="138"/>
        <v>-8.2716818088697348</v>
      </c>
      <c r="CX186" s="413"/>
      <c r="DL186" s="81"/>
      <c r="DN186" s="123">
        <f t="shared" si="125"/>
        <v>3.0272E-2</v>
      </c>
      <c r="DO186" s="470">
        <f t="shared" si="126"/>
        <v>-62.091489878057615</v>
      </c>
      <c r="DP186" s="470"/>
      <c r="DQ186" s="470">
        <f t="shared" si="127"/>
        <v>62.620873957548525</v>
      </c>
      <c r="DR186" s="470"/>
      <c r="DS186" s="125">
        <f t="shared" si="128"/>
        <v>0.52938407949091015</v>
      </c>
      <c r="DT186" s="125">
        <f t="shared" si="129"/>
        <v>-124.71236383560614</v>
      </c>
      <c r="ED186" s="80"/>
      <c r="EF186" s="81"/>
      <c r="EH186" s="123">
        <f t="shared" si="121"/>
        <v>3.1648000000000003E-2</v>
      </c>
      <c r="EI186" s="470">
        <f t="shared" si="122"/>
        <v>17051.640420269232</v>
      </c>
      <c r="EJ186" s="470"/>
      <c r="EK186" s="470"/>
      <c r="EL186" s="128">
        <f t="shared" si="123"/>
        <v>3.4461123395378541</v>
      </c>
      <c r="ER186" s="111"/>
      <c r="EX186" s="80"/>
    </row>
    <row r="187" spans="55:154">
      <c r="BC187" s="109">
        <v>5.3999999999999999E-2</v>
      </c>
      <c r="BD187" s="110">
        <f t="shared" si="116"/>
        <v>3.7152000000000004E-2</v>
      </c>
      <c r="BE187" s="111"/>
      <c r="BF187" s="123"/>
      <c r="BG187" s="111"/>
      <c r="BV187" s="81"/>
      <c r="BX187" s="123">
        <f t="shared" si="120"/>
        <v>3.2336000000000004E-2</v>
      </c>
      <c r="BY187" s="123">
        <f t="shared" si="124"/>
        <v>3.2336000000000004E-2</v>
      </c>
      <c r="BZ187" s="496">
        <f t="shared" si="119"/>
        <v>-132.65000110312312</v>
      </c>
      <c r="CA187" s="496"/>
      <c r="CB187" s="496"/>
      <c r="CE187" s="123"/>
      <c r="CK187" s="80"/>
      <c r="CM187" s="81"/>
      <c r="CO187" s="123">
        <f t="shared" si="134"/>
        <v>2.4080000000000004E-2</v>
      </c>
      <c r="CP187" s="470">
        <f t="shared" si="135"/>
        <v>5.5919999999999997E-2</v>
      </c>
      <c r="CQ187" s="470"/>
      <c r="CR187" s="129">
        <f t="shared" si="136"/>
        <v>4.5037074431999968E-5</v>
      </c>
      <c r="CS187" s="462">
        <f t="shared" si="139"/>
        <v>1.74604608E-5</v>
      </c>
      <c r="CT187" s="462"/>
      <c r="CU187" s="130">
        <f t="shared" si="137"/>
        <v>6.2497535231999964E-5</v>
      </c>
      <c r="CV187" s="413">
        <f t="shared" si="138"/>
        <v>-8.258733954444164</v>
      </c>
      <c r="CX187" s="413"/>
      <c r="DL187" s="81"/>
      <c r="DN187" s="123">
        <f t="shared" si="125"/>
        <v>3.0960000000000001E-2</v>
      </c>
      <c r="DO187" s="470">
        <f t="shared" si="126"/>
        <v>-63.502660102558934</v>
      </c>
      <c r="DP187" s="470"/>
      <c r="DQ187" s="470">
        <f t="shared" si="127"/>
        <v>64.018258798027418</v>
      </c>
      <c r="DR187" s="470"/>
      <c r="DS187" s="125">
        <f t="shared" si="128"/>
        <v>0.51559869546848347</v>
      </c>
      <c r="DT187" s="125">
        <f t="shared" si="129"/>
        <v>-127.52091890058635</v>
      </c>
      <c r="ED187" s="80"/>
      <c r="EF187" s="81"/>
      <c r="EH187" s="123">
        <f t="shared" si="121"/>
        <v>3.2336000000000004E-2</v>
      </c>
      <c r="EI187" s="470">
        <f t="shared" si="122"/>
        <v>17791.595400978171</v>
      </c>
      <c r="EJ187" s="470"/>
      <c r="EK187" s="470"/>
      <c r="EL187" s="128">
        <f t="shared" si="123"/>
        <v>3.3736891693720827</v>
      </c>
      <c r="ER187" s="111"/>
      <c r="EX187" s="80"/>
    </row>
    <row r="188" spans="55:154">
      <c r="BC188" s="109">
        <v>5.5E-2</v>
      </c>
      <c r="BD188" s="110">
        <f t="shared" si="116"/>
        <v>3.7840000000000006E-2</v>
      </c>
      <c r="BE188" s="111"/>
      <c r="BF188" s="123"/>
      <c r="BG188" s="111"/>
      <c r="BV188" s="81"/>
      <c r="BX188" s="123">
        <f t="shared" si="120"/>
        <v>3.3024000000000005E-2</v>
      </c>
      <c r="BY188" s="123">
        <f t="shared" si="124"/>
        <v>3.3024000000000005E-2</v>
      </c>
      <c r="BZ188" s="496">
        <f t="shared" si="119"/>
        <v>-135.47234155212573</v>
      </c>
      <c r="CA188" s="496"/>
      <c r="CB188" s="496"/>
      <c r="CK188" s="80"/>
      <c r="CM188" s="81"/>
      <c r="CO188" s="123">
        <f t="shared" si="134"/>
        <v>2.4768000000000002E-2</v>
      </c>
      <c r="CP188" s="470">
        <f t="shared" si="135"/>
        <v>5.5232000000000003E-2</v>
      </c>
      <c r="CQ188" s="470"/>
      <c r="CR188" s="129">
        <f t="shared" si="136"/>
        <v>4.5037074431999968E-5</v>
      </c>
      <c r="CS188" s="462">
        <f t="shared" si="139"/>
        <v>1.7359638528E-5</v>
      </c>
      <c r="CT188" s="462"/>
      <c r="CU188" s="130">
        <f t="shared" si="137"/>
        <v>6.2396712959999974E-5</v>
      </c>
      <c r="CV188" s="413">
        <f t="shared" si="138"/>
        <v>-8.2454107998903137</v>
      </c>
      <c r="CX188" s="413"/>
      <c r="DL188" s="81"/>
      <c r="DN188" s="123">
        <f t="shared" si="125"/>
        <v>3.1648000000000003E-2</v>
      </c>
      <c r="DO188" s="470">
        <f t="shared" si="126"/>
        <v>-64.913830327060239</v>
      </c>
      <c r="DP188" s="470"/>
      <c r="DQ188" s="470">
        <f t="shared" si="127"/>
        <v>65.416193338089386</v>
      </c>
      <c r="DR188" s="470"/>
      <c r="DS188" s="125">
        <f t="shared" si="128"/>
        <v>0.50236301102914638</v>
      </c>
      <c r="DT188" s="125">
        <f t="shared" si="129"/>
        <v>-130.33002366514961</v>
      </c>
      <c r="ED188" s="80"/>
      <c r="EF188" s="81"/>
      <c r="EH188" s="123">
        <f t="shared" si="121"/>
        <v>3.3024000000000005E-2</v>
      </c>
      <c r="EI188" s="470">
        <f t="shared" si="122"/>
        <v>18547.465278713171</v>
      </c>
      <c r="EJ188" s="470"/>
      <c r="EK188" s="470"/>
      <c r="EL188" s="128">
        <f t="shared" si="123"/>
        <v>3.3042296990395217</v>
      </c>
      <c r="ER188" s="111"/>
      <c r="EX188" s="80"/>
    </row>
    <row r="189" spans="55:154">
      <c r="BC189" s="109">
        <v>5.6000000000000001E-2</v>
      </c>
      <c r="BD189" s="110">
        <f t="shared" si="116"/>
        <v>3.8528000000000007E-2</v>
      </c>
      <c r="BE189" s="111"/>
      <c r="BF189" s="123"/>
      <c r="BG189" s="111"/>
      <c r="BV189" s="81"/>
      <c r="BX189" s="123">
        <f t="shared" si="120"/>
        <v>3.3712000000000006E-2</v>
      </c>
      <c r="BY189" s="123">
        <f t="shared" si="124"/>
        <v>3.3712000000000006E-2</v>
      </c>
      <c r="BZ189" s="496">
        <f t="shared" si="119"/>
        <v>-138.29468200112834</v>
      </c>
      <c r="CA189" s="496"/>
      <c r="CB189" s="496"/>
      <c r="CE189" s="123"/>
      <c r="CK189" s="80"/>
      <c r="CM189" s="81"/>
      <c r="CO189" s="123">
        <f t="shared" si="134"/>
        <v>2.5455999999999999E-2</v>
      </c>
      <c r="CP189" s="470">
        <f t="shared" si="135"/>
        <v>5.4544000000000002E-2</v>
      </c>
      <c r="CQ189" s="470"/>
      <c r="CR189" s="129">
        <f t="shared" si="136"/>
        <v>4.5037074431999968E-5</v>
      </c>
      <c r="CS189" s="462">
        <f t="shared" si="139"/>
        <v>1.7255976192E-5</v>
      </c>
      <c r="CT189" s="462"/>
      <c r="CU189" s="130">
        <f t="shared" si="137"/>
        <v>6.2293050623999968E-5</v>
      </c>
      <c r="CV189" s="413">
        <f t="shared" si="138"/>
        <v>-8.2317123452081873</v>
      </c>
      <c r="CX189" s="413"/>
      <c r="DL189" s="81"/>
      <c r="DN189" s="123">
        <f t="shared" si="125"/>
        <v>3.2336000000000004E-2</v>
      </c>
      <c r="DO189" s="470">
        <f t="shared" si="126"/>
        <v>-66.325000551561558</v>
      </c>
      <c r="DP189" s="470"/>
      <c r="DQ189" s="470">
        <f t="shared" si="127"/>
        <v>66.814643362099233</v>
      </c>
      <c r="DR189" s="470"/>
      <c r="DS189" s="125">
        <f t="shared" si="128"/>
        <v>0.48964281053767422</v>
      </c>
      <c r="DT189" s="125">
        <f t="shared" si="129"/>
        <v>-133.13964391366079</v>
      </c>
      <c r="ED189" s="80"/>
      <c r="EF189" s="81"/>
      <c r="EH189" s="123">
        <f t="shared" si="121"/>
        <v>3.3712000000000006E-2</v>
      </c>
      <c r="EI189" s="470">
        <f t="shared" si="122"/>
        <v>19319.25017390115</v>
      </c>
      <c r="EJ189" s="470"/>
      <c r="EK189" s="470"/>
      <c r="EL189" s="128">
        <f t="shared" si="123"/>
        <v>3.2375566815757857</v>
      </c>
      <c r="ER189" s="111"/>
      <c r="EX189" s="80"/>
    </row>
    <row r="190" spans="55:154">
      <c r="BC190" s="109">
        <v>5.7000000000000002E-2</v>
      </c>
      <c r="BD190" s="110">
        <f t="shared" si="116"/>
        <v>3.9216000000000008E-2</v>
      </c>
      <c r="BE190" s="111"/>
      <c r="BF190" s="123"/>
      <c r="BG190" s="111"/>
      <c r="BV190" s="81"/>
      <c r="BX190" s="123">
        <f t="shared" si="120"/>
        <v>3.4400000000000007E-2</v>
      </c>
      <c r="BY190" s="123">
        <f t="shared" si="124"/>
        <v>3.4400000000000007E-2</v>
      </c>
      <c r="BZ190" s="496">
        <f t="shared" si="119"/>
        <v>-141.11702245013097</v>
      </c>
      <c r="CA190" s="496"/>
      <c r="CB190" s="496"/>
      <c r="CK190" s="80"/>
      <c r="CM190" s="81"/>
      <c r="CO190" s="123">
        <f t="shared" si="134"/>
        <v>2.6144000000000001E-2</v>
      </c>
      <c r="CP190" s="470">
        <f t="shared" si="135"/>
        <v>5.3856000000000001E-2</v>
      </c>
      <c r="CQ190" s="470"/>
      <c r="CR190" s="129">
        <f t="shared" si="136"/>
        <v>4.5037074431999968E-5</v>
      </c>
      <c r="CS190" s="462">
        <f t="shared" si="139"/>
        <v>1.7149473792000002E-5</v>
      </c>
      <c r="CT190" s="462"/>
      <c r="CU190" s="130">
        <f t="shared" si="137"/>
        <v>6.2186548223999973E-5</v>
      </c>
      <c r="CV190" s="413">
        <f t="shared" si="138"/>
        <v>-8.2176385903977831</v>
      </c>
      <c r="CX190" s="413"/>
      <c r="DL190" s="81"/>
      <c r="DN190" s="123">
        <f t="shared" si="125"/>
        <v>3.3024000000000005E-2</v>
      </c>
      <c r="DO190" s="470">
        <f t="shared" si="126"/>
        <v>-67.736170776062863</v>
      </c>
      <c r="DP190" s="470"/>
      <c r="DQ190" s="470">
        <f t="shared" si="127"/>
        <v>68.213577454221479</v>
      </c>
      <c r="DR190" s="470"/>
      <c r="DS190" s="125">
        <f t="shared" si="128"/>
        <v>0.4774066781586157</v>
      </c>
      <c r="DT190" s="125">
        <f t="shared" si="129"/>
        <v>-135.94974823028434</v>
      </c>
      <c r="ED190" s="80"/>
      <c r="EF190" s="81"/>
      <c r="EH190" s="123">
        <f t="shared" si="121"/>
        <v>3.4400000000000007E-2</v>
      </c>
      <c r="EI190" s="470">
        <f t="shared" si="122"/>
        <v>20106.950209504335</v>
      </c>
      <c r="EJ190" s="470"/>
      <c r="EK190" s="470"/>
      <c r="EL190" s="128">
        <f t="shared" si="123"/>
        <v>3.1735066487339467</v>
      </c>
      <c r="ER190" s="111"/>
      <c r="EX190" s="80"/>
    </row>
    <row r="191" spans="55:154">
      <c r="BC191" s="109">
        <v>5.8000000000000003E-2</v>
      </c>
      <c r="BD191" s="110">
        <f t="shared" si="116"/>
        <v>3.9904000000000002E-2</v>
      </c>
      <c r="BE191" s="111"/>
      <c r="BF191" s="123"/>
      <c r="BG191" s="111"/>
      <c r="BV191" s="81"/>
      <c r="BX191" s="123">
        <f t="shared" si="120"/>
        <v>3.5088000000000001E-2</v>
      </c>
      <c r="BY191" s="123">
        <f t="shared" si="124"/>
        <v>3.5088000000000001E-2</v>
      </c>
      <c r="BZ191" s="496">
        <f t="shared" si="119"/>
        <v>-143.93936289913358</v>
      </c>
      <c r="CA191" s="496"/>
      <c r="CB191" s="496"/>
      <c r="CE191" s="123"/>
      <c r="CK191" s="80"/>
      <c r="CM191" s="81"/>
      <c r="CO191" s="123">
        <f t="shared" si="134"/>
        <v>2.6832000000000002E-2</v>
      </c>
      <c r="CP191" s="470">
        <f t="shared" si="135"/>
        <v>5.3168E-2</v>
      </c>
      <c r="CQ191" s="470"/>
      <c r="CR191" s="129">
        <f t="shared" si="136"/>
        <v>4.5037074431999968E-5</v>
      </c>
      <c r="CS191" s="462">
        <f t="shared" si="139"/>
        <v>1.7040131328000002E-5</v>
      </c>
      <c r="CT191" s="462"/>
      <c r="CU191" s="130">
        <f t="shared" si="137"/>
        <v>6.2077205759999976E-5</v>
      </c>
      <c r="CV191" s="413">
        <f t="shared" si="138"/>
        <v>-8.2031895354591011</v>
      </c>
      <c r="CX191" s="413"/>
      <c r="DL191" s="81"/>
      <c r="DN191" s="123">
        <f t="shared" si="125"/>
        <v>3.3712000000000006E-2</v>
      </c>
      <c r="DO191" s="470">
        <f t="shared" si="126"/>
        <v>-69.147341000564168</v>
      </c>
      <c r="DP191" s="470"/>
      <c r="DQ191" s="470">
        <f t="shared" si="127"/>
        <v>69.612966719457404</v>
      </c>
      <c r="DR191" s="470"/>
      <c r="DS191" s="125">
        <f t="shared" si="128"/>
        <v>0.46562571889323578</v>
      </c>
      <c r="DT191" s="125">
        <f t="shared" si="129"/>
        <v>-138.76030772002156</v>
      </c>
      <c r="ED191" s="80"/>
      <c r="EF191" s="81"/>
      <c r="EH191" s="123">
        <f t="shared" si="121"/>
        <v>3.5088000000000001E-2</v>
      </c>
      <c r="EI191" s="470">
        <f t="shared" si="122"/>
        <v>20910.565511020224</v>
      </c>
      <c r="EJ191" s="470"/>
      <c r="EK191" s="470"/>
      <c r="EL191" s="128">
        <f t="shared" si="123"/>
        <v>3.1119286050599682</v>
      </c>
      <c r="ER191" s="111"/>
      <c r="EX191" s="80"/>
    </row>
    <row r="192" spans="55:154">
      <c r="BC192" s="109">
        <v>5.8999999999999997E-2</v>
      </c>
      <c r="BD192" s="110">
        <f t="shared" si="116"/>
        <v>4.0592000000000003E-2</v>
      </c>
      <c r="BE192" s="111"/>
      <c r="BF192" s="123"/>
      <c r="BG192" s="111"/>
      <c r="BV192" s="81"/>
      <c r="BX192" s="123">
        <f t="shared" si="120"/>
        <v>3.5776000000000002E-2</v>
      </c>
      <c r="BY192" s="123">
        <f t="shared" si="124"/>
        <v>3.5776000000000002E-2</v>
      </c>
      <c r="BZ192" s="496">
        <f t="shared" si="119"/>
        <v>-146.76170334813619</v>
      </c>
      <c r="CA192" s="496"/>
      <c r="CB192" s="496"/>
      <c r="CK192" s="80"/>
      <c r="CM192" s="81"/>
      <c r="CO192" s="123">
        <f t="shared" si="134"/>
        <v>2.7520000000000003E-2</v>
      </c>
      <c r="CP192" s="470">
        <f t="shared" si="135"/>
        <v>5.2479999999999999E-2</v>
      </c>
      <c r="CQ192" s="470"/>
      <c r="CR192" s="129">
        <f t="shared" si="136"/>
        <v>4.5037074431999968E-5</v>
      </c>
      <c r="CS192" s="462">
        <f t="shared" si="139"/>
        <v>1.6927948799999998E-5</v>
      </c>
      <c r="CT192" s="462"/>
      <c r="CU192" s="130">
        <f t="shared" si="137"/>
        <v>6.1965023231999963E-5</v>
      </c>
      <c r="CV192" s="413">
        <f t="shared" si="138"/>
        <v>-8.1883651803921396</v>
      </c>
      <c r="CX192" s="413"/>
      <c r="DL192" s="81"/>
      <c r="DN192" s="123">
        <f t="shared" si="125"/>
        <v>3.4400000000000007E-2</v>
      </c>
      <c r="DO192" s="470">
        <f t="shared" si="126"/>
        <v>-70.558511225065487</v>
      </c>
      <c r="DP192" s="470"/>
      <c r="DQ192" s="470">
        <f t="shared" si="127"/>
        <v>71.012784537261652</v>
      </c>
      <c r="DR192" s="470"/>
      <c r="DS192" s="125">
        <f t="shared" si="128"/>
        <v>0.45427331219616462</v>
      </c>
      <c r="DT192" s="125">
        <f t="shared" si="129"/>
        <v>-141.57129576232714</v>
      </c>
      <c r="ED192" s="80"/>
      <c r="EF192" s="81"/>
      <c r="EH192" s="123">
        <f t="shared" si="121"/>
        <v>3.5776000000000002E-2</v>
      </c>
      <c r="EI192" s="470">
        <f t="shared" si="122"/>
        <v>21730.096206481638</v>
      </c>
      <c r="EJ192" s="470"/>
      <c r="EK192" s="470"/>
      <c r="EL192" s="128">
        <f t="shared" si="123"/>
        <v>3.0526828669015367</v>
      </c>
      <c r="ER192" s="111"/>
      <c r="EX192" s="80"/>
    </row>
    <row r="193" spans="55:154">
      <c r="BC193" s="109">
        <v>0.06</v>
      </c>
      <c r="BD193" s="110">
        <f t="shared" si="116"/>
        <v>4.1280000000000004E-2</v>
      </c>
      <c r="BE193" s="111"/>
      <c r="BF193" s="123"/>
      <c r="BG193" s="111"/>
      <c r="BV193" s="81"/>
      <c r="BX193" s="123">
        <f t="shared" si="120"/>
        <v>3.6464000000000003E-2</v>
      </c>
      <c r="BY193" s="123">
        <f t="shared" si="124"/>
        <v>3.6464000000000003E-2</v>
      </c>
      <c r="BZ193" s="496">
        <f t="shared" si="119"/>
        <v>-149.58404379713883</v>
      </c>
      <c r="CA193" s="496"/>
      <c r="CB193" s="496"/>
      <c r="CE193" s="123"/>
      <c r="CK193" s="80"/>
      <c r="CM193" s="81"/>
      <c r="CO193" s="123">
        <f t="shared" si="134"/>
        <v>2.8208000000000004E-2</v>
      </c>
      <c r="CP193" s="470">
        <f t="shared" si="135"/>
        <v>5.1791999999999998E-2</v>
      </c>
      <c r="CQ193" s="470"/>
      <c r="CR193" s="129">
        <f t="shared" si="136"/>
        <v>4.5037074431999968E-5</v>
      </c>
      <c r="CS193" s="462">
        <f t="shared" si="139"/>
        <v>1.6812926208E-5</v>
      </c>
      <c r="CT193" s="462"/>
      <c r="CU193" s="130">
        <f t="shared" si="137"/>
        <v>6.1850000639999974E-5</v>
      </c>
      <c r="CV193" s="413">
        <f t="shared" si="138"/>
        <v>-8.1731655251969038</v>
      </c>
      <c r="CX193" s="413"/>
      <c r="DL193" s="81"/>
      <c r="DN193" s="123">
        <f t="shared" si="125"/>
        <v>3.5088000000000001E-2</v>
      </c>
      <c r="DO193" s="470">
        <f t="shared" si="126"/>
        <v>-71.969681449566792</v>
      </c>
      <c r="DP193" s="470"/>
      <c r="DQ193" s="470">
        <f t="shared" si="127"/>
        <v>72.413006343400554</v>
      </c>
      <c r="DR193" s="470"/>
      <c r="DS193" s="125">
        <f t="shared" si="128"/>
        <v>0.44332489383376128</v>
      </c>
      <c r="DT193" s="125">
        <f t="shared" si="129"/>
        <v>-144.38268779296735</v>
      </c>
      <c r="ED193" s="80"/>
      <c r="EF193" s="81"/>
      <c r="EH193" s="123">
        <f t="shared" si="121"/>
        <v>3.6464000000000003E-2</v>
      </c>
      <c r="EI193" s="470">
        <f t="shared" si="122"/>
        <v>22565.542426456708</v>
      </c>
      <c r="EJ193" s="470"/>
      <c r="EK193" s="470"/>
      <c r="EL193" s="128">
        <f t="shared" si="123"/>
        <v>2.9956400280320192</v>
      </c>
      <c r="ER193" s="111"/>
      <c r="EX193" s="80"/>
    </row>
    <row r="194" spans="55:154">
      <c r="BC194" s="109">
        <v>6.0999999999999999E-2</v>
      </c>
      <c r="BD194" s="110">
        <f t="shared" si="116"/>
        <v>4.1968000000000005E-2</v>
      </c>
      <c r="BE194" s="111"/>
      <c r="BF194" s="123"/>
      <c r="BG194" s="111"/>
      <c r="BV194" s="81"/>
      <c r="BX194" s="123">
        <f t="shared" si="120"/>
        <v>3.7152000000000004E-2</v>
      </c>
      <c r="BY194" s="123">
        <f t="shared" si="124"/>
        <v>3.7152000000000004E-2</v>
      </c>
      <c r="BZ194" s="496">
        <f t="shared" si="119"/>
        <v>-152.40638424614144</v>
      </c>
      <c r="CA194" s="496"/>
      <c r="CB194" s="496"/>
      <c r="CK194" s="80"/>
      <c r="CM194" s="81"/>
      <c r="CO194" s="123">
        <f t="shared" si="134"/>
        <v>2.8896000000000005E-2</v>
      </c>
      <c r="CP194" s="470">
        <f t="shared" si="135"/>
        <v>5.1103999999999997E-2</v>
      </c>
      <c r="CQ194" s="470"/>
      <c r="CR194" s="129">
        <f t="shared" si="136"/>
        <v>4.5037074431999968E-5</v>
      </c>
      <c r="CS194" s="462">
        <f t="shared" si="139"/>
        <v>1.6695063551999999E-5</v>
      </c>
      <c r="CT194" s="462"/>
      <c r="CU194" s="130">
        <f t="shared" si="137"/>
        <v>6.173213798399997E-5</v>
      </c>
      <c r="CV194" s="413">
        <f t="shared" si="138"/>
        <v>-8.1575905698733884</v>
      </c>
      <c r="CX194" s="413"/>
      <c r="DL194" s="81"/>
      <c r="DN194" s="123">
        <f t="shared" si="125"/>
        <v>3.5776000000000002E-2</v>
      </c>
      <c r="DO194" s="470">
        <f t="shared" si="126"/>
        <v>-73.380851674068097</v>
      </c>
      <c r="DP194" s="470"/>
      <c r="DQ194" s="470">
        <f t="shared" si="127"/>
        <v>73.81360943635903</v>
      </c>
      <c r="DR194" s="470"/>
      <c r="DS194" s="125">
        <f t="shared" si="128"/>
        <v>0.4327577622909331</v>
      </c>
      <c r="DT194" s="125">
        <f t="shared" si="129"/>
        <v>-147.19446111042714</v>
      </c>
      <c r="ED194" s="80"/>
      <c r="EF194" s="81"/>
      <c r="EH194" s="123">
        <f t="shared" si="121"/>
        <v>3.7152000000000004E-2</v>
      </c>
      <c r="EI194" s="470">
        <f t="shared" si="122"/>
        <v>23416.904304048854</v>
      </c>
      <c r="EJ194" s="470"/>
      <c r="EK194" s="470"/>
      <c r="EL194" s="128">
        <f t="shared" si="123"/>
        <v>2.9406800361549532</v>
      </c>
      <c r="ER194" s="111"/>
      <c r="EX194" s="80"/>
    </row>
    <row r="195" spans="55:154">
      <c r="BC195" s="109">
        <v>6.2E-2</v>
      </c>
      <c r="BD195" s="110">
        <f t="shared" si="116"/>
        <v>4.2656000000000006E-2</v>
      </c>
      <c r="BE195" s="111"/>
      <c r="BF195" s="123"/>
      <c r="BG195" s="111"/>
      <c r="BV195" s="81"/>
      <c r="BX195" s="123">
        <f t="shared" si="120"/>
        <v>3.7840000000000006E-2</v>
      </c>
      <c r="BY195" s="123">
        <f t="shared" si="124"/>
        <v>3.7840000000000006E-2</v>
      </c>
      <c r="BZ195" s="496">
        <f t="shared" si="119"/>
        <v>-155.22872469514405</v>
      </c>
      <c r="CA195" s="496"/>
      <c r="CB195" s="496"/>
      <c r="CE195" s="123"/>
      <c r="CK195" s="80"/>
      <c r="CM195" s="81"/>
      <c r="CO195" s="123">
        <f t="shared" si="134"/>
        <v>2.9583999999999999E-2</v>
      </c>
      <c r="CP195" s="470">
        <f t="shared" si="135"/>
        <v>5.0416000000000002E-2</v>
      </c>
      <c r="CQ195" s="470"/>
      <c r="CR195" s="129">
        <f t="shared" si="136"/>
        <v>4.5037074431999968E-5</v>
      </c>
      <c r="CS195" s="462">
        <f t="shared" si="139"/>
        <v>1.6574360831999999E-5</v>
      </c>
      <c r="CT195" s="462"/>
      <c r="CU195" s="130">
        <f t="shared" si="137"/>
        <v>6.1611435263999963E-5</v>
      </c>
      <c r="CV195" s="413">
        <f t="shared" si="138"/>
        <v>-8.1416403144215952</v>
      </c>
      <c r="CX195" s="413"/>
      <c r="DL195" s="81"/>
      <c r="DN195" s="123">
        <f t="shared" si="125"/>
        <v>3.6464000000000003E-2</v>
      </c>
      <c r="DO195" s="470">
        <f t="shared" si="126"/>
        <v>-74.792021898569416</v>
      </c>
      <c r="DP195" s="470"/>
      <c r="DQ195" s="470">
        <f t="shared" si="127"/>
        <v>75.214572805143334</v>
      </c>
      <c r="DR195" s="470"/>
      <c r="DS195" s="125">
        <f t="shared" si="128"/>
        <v>0.42255090657391747</v>
      </c>
      <c r="DT195" s="125">
        <f t="shared" si="129"/>
        <v>-150.00659470371275</v>
      </c>
      <c r="ED195" s="80"/>
      <c r="EF195" s="81"/>
      <c r="EH195" s="123">
        <f t="shared" si="121"/>
        <v>3.7840000000000006E-2</v>
      </c>
      <c r="EI195" s="470">
        <f t="shared" si="122"/>
        <v>24284.181974896797</v>
      </c>
      <c r="EJ195" s="470"/>
      <c r="EK195" s="470"/>
      <c r="EL195" s="128">
        <f t="shared" si="123"/>
        <v>2.8876913667377559</v>
      </c>
      <c r="ER195" s="111"/>
      <c r="EX195" s="80"/>
    </row>
    <row r="196" spans="55:154">
      <c r="BC196" s="109">
        <v>6.3E-2</v>
      </c>
      <c r="BD196" s="110">
        <f t="shared" si="116"/>
        <v>4.3344000000000001E-2</v>
      </c>
      <c r="BE196" s="111"/>
      <c r="BF196" s="123"/>
      <c r="BG196" s="111"/>
      <c r="BV196" s="81"/>
      <c r="BX196" s="123">
        <f t="shared" si="120"/>
        <v>3.8528000000000007E-2</v>
      </c>
      <c r="BY196" s="123">
        <f t="shared" si="124"/>
        <v>3.8528000000000007E-2</v>
      </c>
      <c r="BZ196" s="496">
        <f t="shared" si="119"/>
        <v>-158.05106514414669</v>
      </c>
      <c r="CA196" s="496"/>
      <c r="CB196" s="496"/>
      <c r="CK196" s="80"/>
      <c r="CM196" s="81"/>
      <c r="CO196" s="123">
        <f t="shared" si="134"/>
        <v>3.0272E-2</v>
      </c>
      <c r="CP196" s="470">
        <f t="shared" si="135"/>
        <v>4.9728000000000001E-2</v>
      </c>
      <c r="CQ196" s="470"/>
      <c r="CR196" s="129">
        <f t="shared" si="136"/>
        <v>4.5037074431999968E-5</v>
      </c>
      <c r="CS196" s="462">
        <f t="shared" si="139"/>
        <v>1.6450818048E-5</v>
      </c>
      <c r="CT196" s="462"/>
      <c r="CU196" s="130">
        <f t="shared" si="137"/>
        <v>6.1487892479999967E-5</v>
      </c>
      <c r="CV196" s="413">
        <f t="shared" si="138"/>
        <v>-8.125314758841526</v>
      </c>
      <c r="CX196" s="413"/>
      <c r="DL196" s="81"/>
      <c r="DN196" s="123">
        <f t="shared" si="125"/>
        <v>3.7152000000000004E-2</v>
      </c>
      <c r="DO196" s="470">
        <f t="shared" si="126"/>
        <v>-76.203192123070721</v>
      </c>
      <c r="DP196" s="470"/>
      <c r="DQ196" s="470">
        <f t="shared" si="127"/>
        <v>76.615876975779244</v>
      </c>
      <c r="DR196" s="470"/>
      <c r="DS196" s="125">
        <f t="shared" si="128"/>
        <v>0.41268485270852295</v>
      </c>
      <c r="DT196" s="125">
        <f t="shared" si="129"/>
        <v>-152.81906909884998</v>
      </c>
      <c r="ED196" s="80"/>
      <c r="EF196" s="81"/>
      <c r="EH196" s="123">
        <f t="shared" si="121"/>
        <v>3.8528000000000007E-2</v>
      </c>
      <c r="EI196" s="470">
        <f t="shared" si="122"/>
        <v>25167.375577174593</v>
      </c>
      <c r="EJ196" s="470"/>
      <c r="EK196" s="470"/>
      <c r="EL196" s="128">
        <f t="shared" si="123"/>
        <v>2.8365702824735863</v>
      </c>
      <c r="ER196" s="111"/>
      <c r="EX196" s="80"/>
    </row>
    <row r="197" spans="55:154">
      <c r="BC197" s="109">
        <v>6.4000000000000001E-2</v>
      </c>
      <c r="BD197" s="110">
        <f t="shared" si="116"/>
        <v>4.4032000000000002E-2</v>
      </c>
      <c r="BE197" s="111"/>
      <c r="BF197" s="123"/>
      <c r="BG197" s="111"/>
      <c r="BV197" s="81"/>
      <c r="BX197" s="123">
        <f t="shared" si="120"/>
        <v>3.9216000000000008E-2</v>
      </c>
      <c r="BY197" s="123">
        <f t="shared" si="124"/>
        <v>3.9216000000000008E-2</v>
      </c>
      <c r="BZ197" s="496">
        <f t="shared" si="119"/>
        <v>-160.8734055931493</v>
      </c>
      <c r="CA197" s="496"/>
      <c r="CB197" s="496"/>
      <c r="CE197" s="123"/>
      <c r="CK197" s="80"/>
      <c r="CM197" s="81"/>
      <c r="CO197" s="123">
        <f t="shared" si="134"/>
        <v>3.0960000000000001E-2</v>
      </c>
      <c r="CP197" s="470">
        <f t="shared" si="135"/>
        <v>4.904E-2</v>
      </c>
      <c r="CQ197" s="470"/>
      <c r="CR197" s="129">
        <f t="shared" si="136"/>
        <v>4.5037074431999968E-5</v>
      </c>
      <c r="CS197" s="462">
        <f t="shared" si="139"/>
        <v>1.6324435200000001E-5</v>
      </c>
      <c r="CT197" s="462"/>
      <c r="CU197" s="130">
        <f t="shared" si="137"/>
        <v>6.1361509631999969E-5</v>
      </c>
      <c r="CV197" s="413">
        <f t="shared" si="138"/>
        <v>-8.1086139031331808</v>
      </c>
      <c r="CX197" s="413"/>
      <c r="DL197" s="81"/>
      <c r="DN197" s="123">
        <f t="shared" si="125"/>
        <v>3.7840000000000006E-2</v>
      </c>
      <c r="DO197" s="470">
        <f t="shared" si="126"/>
        <v>-77.614362347572026</v>
      </c>
      <c r="DP197" s="470"/>
      <c r="DQ197" s="470">
        <f t="shared" si="127"/>
        <v>78.017503874187511</v>
      </c>
      <c r="DR197" s="470"/>
      <c r="DS197" s="125">
        <f t="shared" si="128"/>
        <v>0.40314152661548519</v>
      </c>
      <c r="DT197" s="125">
        <f t="shared" si="129"/>
        <v>-155.63186622175954</v>
      </c>
      <c r="ED197" s="80"/>
      <c r="EF197" s="81"/>
      <c r="EH197" s="123">
        <f t="shared" si="121"/>
        <v>3.9216000000000008E-2</v>
      </c>
      <c r="EI197" s="470">
        <f t="shared" si="122"/>
        <v>26066.485251591566</v>
      </c>
      <c r="EJ197" s="470"/>
      <c r="EK197" s="470"/>
      <c r="EL197" s="128">
        <f t="shared" si="123"/>
        <v>2.7872201682426585</v>
      </c>
      <c r="ER197" s="111"/>
      <c r="EX197" s="80"/>
    </row>
    <row r="198" spans="55:154">
      <c r="BC198" s="109">
        <v>6.5000000000000002E-2</v>
      </c>
      <c r="BD198" s="110">
        <f t="shared" si="116"/>
        <v>4.4720000000000003E-2</v>
      </c>
      <c r="BE198" s="111"/>
      <c r="BF198" s="123"/>
      <c r="BG198" s="111"/>
      <c r="BV198" s="81"/>
      <c r="BX198" s="123">
        <f t="shared" si="120"/>
        <v>3.9904000000000002E-2</v>
      </c>
      <c r="BY198" s="123">
        <f t="shared" si="124"/>
        <v>3.9904000000000002E-2</v>
      </c>
      <c r="BZ198" s="496">
        <f t="shared" si="119"/>
        <v>-163.69574604215191</v>
      </c>
      <c r="CA198" s="496"/>
      <c r="CB198" s="496"/>
      <c r="CK198" s="80"/>
      <c r="CM198" s="81"/>
      <c r="CO198" s="123">
        <f t="shared" si="134"/>
        <v>3.1648000000000003E-2</v>
      </c>
      <c r="CP198" s="470">
        <f t="shared" si="135"/>
        <v>4.8351999999999999E-2</v>
      </c>
      <c r="CQ198" s="470"/>
      <c r="CR198" s="129">
        <f t="shared" si="136"/>
        <v>4.5037074431999968E-5</v>
      </c>
      <c r="CS198" s="462">
        <f t="shared" si="139"/>
        <v>1.6195212287999998E-5</v>
      </c>
      <c r="CT198" s="462"/>
      <c r="CU198" s="130">
        <f t="shared" si="137"/>
        <v>6.1232286719999969E-5</v>
      </c>
      <c r="CV198" s="413">
        <f t="shared" si="138"/>
        <v>-8.0915377472965559</v>
      </c>
      <c r="CX198" s="413"/>
      <c r="DL198" s="81"/>
      <c r="DN198" s="123">
        <f t="shared" si="125"/>
        <v>3.8528000000000007E-2</v>
      </c>
      <c r="DO198" s="470">
        <f t="shared" si="126"/>
        <v>-79.025532572073345</v>
      </c>
      <c r="DP198" s="470"/>
      <c r="DQ198" s="470">
        <f t="shared" si="127"/>
        <v>79.419436703439231</v>
      </c>
      <c r="DR198" s="470"/>
      <c r="DS198" s="125">
        <f t="shared" si="128"/>
        <v>0.3939041313658862</v>
      </c>
      <c r="DT198" s="125">
        <f t="shared" si="129"/>
        <v>-158.44496927551256</v>
      </c>
      <c r="ED198" s="80"/>
      <c r="EF198" s="81"/>
      <c r="EH198" s="123">
        <f t="shared" si="121"/>
        <v>3.9904000000000002E-2</v>
      </c>
      <c r="EI198" s="470">
        <f t="shared" si="122"/>
        <v>26981.511141392333</v>
      </c>
      <c r="EJ198" s="470"/>
      <c r="EK198" s="470"/>
      <c r="EL198" s="128">
        <f t="shared" si="123"/>
        <v>2.739550932784117</v>
      </c>
      <c r="ER198" s="111"/>
      <c r="EX198" s="80"/>
    </row>
    <row r="199" spans="55:154">
      <c r="BC199" s="109">
        <v>6.6000000000000003E-2</v>
      </c>
      <c r="BD199" s="110">
        <f t="shared" si="116"/>
        <v>4.5408000000000004E-2</v>
      </c>
      <c r="BE199" s="111"/>
      <c r="BF199" s="123"/>
      <c r="BG199" s="111"/>
      <c r="BV199" s="81"/>
      <c r="BX199" s="123">
        <f t="shared" si="120"/>
        <v>4.0592000000000003E-2</v>
      </c>
      <c r="BY199" s="123">
        <f t="shared" si="124"/>
        <v>4.0592000000000003E-2</v>
      </c>
      <c r="BZ199" s="496">
        <f t="shared" si="119"/>
        <v>-166.51808649115455</v>
      </c>
      <c r="CA199" s="496"/>
      <c r="CB199" s="496"/>
      <c r="CE199" s="123"/>
      <c r="CK199" s="80"/>
      <c r="CM199" s="81"/>
      <c r="CO199" s="123">
        <f t="shared" si="134"/>
        <v>3.2336000000000004E-2</v>
      </c>
      <c r="CP199" s="470">
        <f t="shared" si="135"/>
        <v>4.7663999999999998E-2</v>
      </c>
      <c r="CQ199" s="470"/>
      <c r="CR199" s="129">
        <f t="shared" si="136"/>
        <v>4.5037074431999968E-5</v>
      </c>
      <c r="CS199" s="462">
        <f t="shared" si="139"/>
        <v>1.6063149312000001E-5</v>
      </c>
      <c r="CT199" s="462"/>
      <c r="CU199" s="130">
        <f t="shared" si="137"/>
        <v>6.1100223743999966E-5</v>
      </c>
      <c r="CV199" s="413">
        <f t="shared" si="138"/>
        <v>-8.0740862913316533</v>
      </c>
      <c r="CX199" s="413"/>
      <c r="DL199" s="81"/>
      <c r="DN199" s="123">
        <f t="shared" si="125"/>
        <v>3.9216000000000008E-2</v>
      </c>
      <c r="DO199" s="470">
        <f t="shared" si="126"/>
        <v>-80.43670279657465</v>
      </c>
      <c r="DP199" s="470"/>
      <c r="DQ199" s="470">
        <f t="shared" si="127"/>
        <v>80.821659833667283</v>
      </c>
      <c r="DR199" s="470"/>
      <c r="DS199" s="125">
        <f t="shared" si="128"/>
        <v>0.38495703709263296</v>
      </c>
      <c r="DT199" s="125">
        <f t="shared" si="129"/>
        <v>-161.25836263024195</v>
      </c>
      <c r="ED199" s="80"/>
      <c r="EF199" s="81"/>
      <c r="EH199" s="123">
        <f t="shared" si="121"/>
        <v>4.0592000000000003E-2</v>
      </c>
      <c r="EI199" s="470">
        <f t="shared" si="122"/>
        <v>27912.453392356892</v>
      </c>
      <c r="EJ199" s="470"/>
      <c r="EK199" s="470"/>
      <c r="EL199" s="128">
        <f t="shared" si="123"/>
        <v>2.6934784694342717</v>
      </c>
      <c r="ER199" s="111"/>
      <c r="EX199" s="80"/>
    </row>
    <row r="200" spans="55:154">
      <c r="BC200" s="109">
        <v>6.7000000000000004E-2</v>
      </c>
      <c r="BD200" s="110">
        <f t="shared" si="116"/>
        <v>4.6096000000000005E-2</v>
      </c>
      <c r="BE200" s="111"/>
      <c r="BF200" s="123"/>
      <c r="BG200" s="111"/>
      <c r="BV200" s="81"/>
      <c r="BX200" s="123">
        <f t="shared" si="120"/>
        <v>4.1280000000000004E-2</v>
      </c>
      <c r="BY200" s="123">
        <f t="shared" si="124"/>
        <v>4.1280000000000004E-2</v>
      </c>
      <c r="BZ200" s="496">
        <f t="shared" si="119"/>
        <v>-169.34042694015716</v>
      </c>
      <c r="CA200" s="496"/>
      <c r="CB200" s="496"/>
      <c r="CK200" s="80"/>
      <c r="CM200" s="81"/>
      <c r="CO200" s="123">
        <f t="shared" si="134"/>
        <v>3.3024000000000005E-2</v>
      </c>
      <c r="CP200" s="470">
        <f t="shared" si="135"/>
        <v>4.6975999999999997E-2</v>
      </c>
      <c r="CQ200" s="470"/>
      <c r="CR200" s="129">
        <f t="shared" si="136"/>
        <v>4.5037074431999968E-5</v>
      </c>
      <c r="CS200" s="462">
        <f t="shared" si="139"/>
        <v>1.5928246272000003E-5</v>
      </c>
      <c r="CT200" s="462"/>
      <c r="CU200" s="130">
        <f t="shared" si="137"/>
        <v>6.0965320703999974E-5</v>
      </c>
      <c r="CV200" s="413">
        <f t="shared" si="138"/>
        <v>-8.0562595352384765</v>
      </c>
      <c r="CX200" s="413"/>
      <c r="DL200" s="81"/>
      <c r="DN200" s="123">
        <f t="shared" si="125"/>
        <v>3.9904000000000002E-2</v>
      </c>
      <c r="DO200" s="470">
        <f t="shared" si="126"/>
        <v>-81.847873021075955</v>
      </c>
      <c r="DP200" s="470"/>
      <c r="DQ200" s="470">
        <f t="shared" si="127"/>
        <v>82.224158703141427</v>
      </c>
      <c r="DR200" s="470"/>
      <c r="DS200" s="125">
        <f t="shared" si="128"/>
        <v>0.37628568206547186</v>
      </c>
      <c r="DT200" s="125">
        <f t="shared" si="129"/>
        <v>-164.07203172421737</v>
      </c>
      <c r="ED200" s="80"/>
      <c r="EF200" s="81"/>
      <c r="EH200" s="123">
        <f t="shared" si="121"/>
        <v>4.1280000000000004E-2</v>
      </c>
      <c r="EI200" s="470">
        <f t="shared" si="122"/>
        <v>28859.312152800441</v>
      </c>
      <c r="EJ200" s="470"/>
      <c r="EK200" s="470"/>
      <c r="EL200" s="128">
        <f t="shared" si="123"/>
        <v>2.6489241692674694</v>
      </c>
      <c r="ER200" s="111"/>
      <c r="EX200" s="80"/>
    </row>
    <row r="201" spans="55:154">
      <c r="BC201" s="109">
        <v>6.8000000000000005E-2</v>
      </c>
      <c r="BD201" s="110">
        <f t="shared" ref="BD201:BD258" si="140" xml:space="preserve"> BC201 *  (($M$10+$M$7+$M$7) / 0.25 )</f>
        <v>4.6784000000000006E-2</v>
      </c>
      <c r="BE201" s="111"/>
      <c r="BF201" s="123"/>
      <c r="BG201" s="111"/>
      <c r="BV201" s="81"/>
      <c r="BX201" s="123">
        <f t="shared" si="120"/>
        <v>4.1968000000000005E-2</v>
      </c>
      <c r="BY201" s="123">
        <f t="shared" si="124"/>
        <v>4.1968000000000005E-2</v>
      </c>
      <c r="BZ201" s="496">
        <f t="shared" si="119"/>
        <v>-172.16276738915977</v>
      </c>
      <c r="CA201" s="496"/>
      <c r="CB201" s="496"/>
      <c r="CE201" s="123"/>
      <c r="CK201" s="80"/>
      <c r="CM201" s="81"/>
      <c r="CO201" s="123">
        <f t="shared" si="134"/>
        <v>3.3712000000000006E-2</v>
      </c>
      <c r="CP201" s="470">
        <f t="shared" si="135"/>
        <v>4.6287999999999996E-2</v>
      </c>
      <c r="CQ201" s="470"/>
      <c r="CR201" s="129">
        <f t="shared" si="136"/>
        <v>4.5037074431999968E-5</v>
      </c>
      <c r="CS201" s="462">
        <f t="shared" si="139"/>
        <v>1.5790503168000002E-5</v>
      </c>
      <c r="CT201" s="462"/>
      <c r="CU201" s="130">
        <f t="shared" si="137"/>
        <v>6.0827577599999966E-5</v>
      </c>
      <c r="CV201" s="413">
        <f t="shared" si="138"/>
        <v>-8.0380574790170183</v>
      </c>
      <c r="CX201" s="413"/>
      <c r="DL201" s="81"/>
      <c r="DN201" s="123">
        <f t="shared" si="125"/>
        <v>4.0592000000000003E-2</v>
      </c>
      <c r="DO201" s="470">
        <f t="shared" si="126"/>
        <v>-83.259043245577274</v>
      </c>
      <c r="DP201" s="470"/>
      <c r="DQ201" s="470">
        <f t="shared" si="127"/>
        <v>83.626919729211565</v>
      </c>
      <c r="DR201" s="470"/>
      <c r="DS201" s="125">
        <f t="shared" si="128"/>
        <v>0.36787648363429071</v>
      </c>
      <c r="DT201" s="125">
        <f t="shared" si="129"/>
        <v>-166.88596297478884</v>
      </c>
      <c r="ED201" s="80"/>
      <c r="EF201" s="81"/>
      <c r="EH201" s="123">
        <f t="shared" si="121"/>
        <v>4.1968000000000005E-2</v>
      </c>
      <c r="EI201" s="470">
        <f t="shared" si="122"/>
        <v>29822.087573573521</v>
      </c>
      <c r="EJ201" s="470"/>
      <c r="EK201" s="470"/>
      <c r="EL201" s="128">
        <f t="shared" si="123"/>
        <v>2.6058144808176653</v>
      </c>
      <c r="ER201" s="111"/>
      <c r="EX201" s="80"/>
    </row>
    <row r="202" spans="55:154">
      <c r="BC202" s="109">
        <v>6.9000000000000006E-2</v>
      </c>
      <c r="BD202" s="110">
        <f t="shared" si="140"/>
        <v>4.7472000000000007E-2</v>
      </c>
      <c r="BE202" s="111"/>
      <c r="BF202" s="123"/>
      <c r="BG202" s="111"/>
      <c r="BV202" s="81"/>
      <c r="BX202" s="123">
        <f t="shared" si="120"/>
        <v>4.2656000000000006E-2</v>
      </c>
      <c r="BY202" s="123">
        <f t="shared" si="124"/>
        <v>4.2656000000000006E-2</v>
      </c>
      <c r="BZ202" s="496">
        <f t="shared" si="119"/>
        <v>-174.98510783816241</v>
      </c>
      <c r="CA202" s="496"/>
      <c r="CB202" s="496"/>
      <c r="CK202" s="80"/>
      <c r="CM202" s="81"/>
      <c r="CO202" s="123">
        <f t="shared" si="134"/>
        <v>3.4400000000000007E-2</v>
      </c>
      <c r="CP202" s="470">
        <f t="shared" si="135"/>
        <v>4.5599999999999995E-2</v>
      </c>
      <c r="CQ202" s="470"/>
      <c r="CR202" s="129">
        <f t="shared" si="136"/>
        <v>4.5037074431999968E-5</v>
      </c>
      <c r="CS202" s="462">
        <f t="shared" si="139"/>
        <v>1.5649919999999999E-5</v>
      </c>
      <c r="CT202" s="462"/>
      <c r="CU202" s="130">
        <f t="shared" si="137"/>
        <v>6.068699443199997E-5</v>
      </c>
      <c r="CV202" s="413">
        <f t="shared" si="138"/>
        <v>-8.019480122667284</v>
      </c>
      <c r="CX202" s="413"/>
      <c r="DL202" s="81"/>
      <c r="DN202" s="123">
        <f t="shared" si="125"/>
        <v>4.1280000000000004E-2</v>
      </c>
      <c r="DO202" s="470">
        <f t="shared" si="126"/>
        <v>-84.670213470078579</v>
      </c>
      <c r="DP202" s="470"/>
      <c r="DQ202" s="470">
        <f t="shared" si="127"/>
        <v>85.029930227992381</v>
      </c>
      <c r="DR202" s="470"/>
      <c r="DS202" s="125">
        <f t="shared" si="128"/>
        <v>0.35971675791380164</v>
      </c>
      <c r="DT202" s="125">
        <f t="shared" si="129"/>
        <v>-169.70014369807097</v>
      </c>
      <c r="ED202" s="80"/>
      <c r="EF202" s="81"/>
      <c r="EH202" s="123">
        <f t="shared" si="121"/>
        <v>4.2656000000000006E-2</v>
      </c>
      <c r="EI202" s="470">
        <f t="shared" si="122"/>
        <v>30800.779808062041</v>
      </c>
      <c r="EJ202" s="470"/>
      <c r="EK202" s="470"/>
      <c r="EL202" s="128">
        <f t="shared" si="123"/>
        <v>2.5640805112834353</v>
      </c>
      <c r="ER202" s="111"/>
      <c r="EX202" s="80"/>
    </row>
    <row r="203" spans="55:154">
      <c r="BC203" s="109">
        <v>7.0000000000000007E-2</v>
      </c>
      <c r="BD203" s="110">
        <f t="shared" si="140"/>
        <v>4.8160000000000008E-2</v>
      </c>
      <c r="BE203" s="111"/>
      <c r="BF203" s="123"/>
      <c r="BG203" s="111"/>
      <c r="BV203" s="81"/>
      <c r="BX203" s="123">
        <f t="shared" si="120"/>
        <v>4.3344000000000001E-2</v>
      </c>
      <c r="BY203" s="123">
        <f t="shared" si="124"/>
        <v>4.3344000000000001E-2</v>
      </c>
      <c r="BZ203" s="496">
        <f t="shared" si="119"/>
        <v>-177.80744828716502</v>
      </c>
      <c r="CA203" s="496"/>
      <c r="CB203" s="496"/>
      <c r="CE203" s="123"/>
      <c r="CK203" s="80"/>
      <c r="CM203" s="81"/>
      <c r="CO203" s="123">
        <f t="shared" si="134"/>
        <v>3.5088000000000001E-2</v>
      </c>
      <c r="CP203" s="470">
        <f t="shared" si="135"/>
        <v>4.4912000000000001E-2</v>
      </c>
      <c r="CQ203" s="470"/>
      <c r="CR203" s="129">
        <f t="shared" si="136"/>
        <v>4.5037074431999968E-5</v>
      </c>
      <c r="CS203" s="462">
        <f t="shared" si="139"/>
        <v>1.5506496768E-5</v>
      </c>
      <c r="CT203" s="462"/>
      <c r="CU203" s="130">
        <f t="shared" si="137"/>
        <v>6.0543571199999971E-5</v>
      </c>
      <c r="CV203" s="413">
        <f t="shared" si="138"/>
        <v>-8.0005274661892738</v>
      </c>
      <c r="CX203" s="413"/>
      <c r="DL203" s="81"/>
      <c r="DN203" s="123">
        <f t="shared" si="125"/>
        <v>4.1968000000000005E-2</v>
      </c>
      <c r="DO203" s="470">
        <f t="shared" si="126"/>
        <v>-86.081383694579884</v>
      </c>
      <c r="DP203" s="470"/>
      <c r="DQ203" s="470">
        <f t="shared" si="127"/>
        <v>86.433178341807377</v>
      </c>
      <c r="DR203" s="470"/>
      <c r="DS203" s="125">
        <f t="shared" si="128"/>
        <v>0.35179464722749287</v>
      </c>
      <c r="DT203" s="125">
        <f t="shared" si="129"/>
        <v>-172.51456203638725</v>
      </c>
      <c r="ED203" s="80"/>
      <c r="EF203" s="81"/>
      <c r="EH203" s="123">
        <f t="shared" si="121"/>
        <v>4.3344000000000001E-2</v>
      </c>
      <c r="EI203" s="470">
        <f t="shared" si="122"/>
        <v>31795.389012187112</v>
      </c>
      <c r="EJ203" s="470"/>
      <c r="EK203" s="470"/>
      <c r="EL203" s="128">
        <f t="shared" si="123"/>
        <v>2.5236576647442401</v>
      </c>
      <c r="ER203" s="111"/>
      <c r="EX203" s="80"/>
    </row>
    <row r="204" spans="55:154">
      <c r="BC204" s="109">
        <v>7.0999999999999994E-2</v>
      </c>
      <c r="BD204" s="110">
        <f t="shared" si="140"/>
        <v>4.8848000000000003E-2</v>
      </c>
      <c r="BE204" s="111"/>
      <c r="BF204" s="123"/>
      <c r="BG204" s="111"/>
      <c r="BV204" s="81"/>
      <c r="BX204" s="123">
        <f t="shared" si="120"/>
        <v>4.4032000000000002E-2</v>
      </c>
      <c r="BY204" s="123">
        <f t="shared" si="124"/>
        <v>4.4032000000000002E-2</v>
      </c>
      <c r="BZ204" s="496">
        <f t="shared" si="119"/>
        <v>-180.6297887361676</v>
      </c>
      <c r="CA204" s="496"/>
      <c r="CB204" s="496"/>
      <c r="CK204" s="80"/>
      <c r="CM204" s="81"/>
      <c r="CO204" s="123">
        <f t="shared" si="134"/>
        <v>3.5776000000000002E-2</v>
      </c>
      <c r="CP204" s="470">
        <f t="shared" si="135"/>
        <v>4.4223999999999999E-2</v>
      </c>
      <c r="CQ204" s="470"/>
      <c r="CR204" s="129">
        <f t="shared" si="136"/>
        <v>4.5037074431999968E-5</v>
      </c>
      <c r="CS204" s="462">
        <f t="shared" si="139"/>
        <v>1.5360233472000002E-5</v>
      </c>
      <c r="CT204" s="462"/>
      <c r="CU204" s="130">
        <f t="shared" si="137"/>
        <v>6.039730790399997E-5</v>
      </c>
      <c r="CV204" s="413">
        <f t="shared" si="138"/>
        <v>-7.9811995095829831</v>
      </c>
      <c r="CX204" s="413"/>
      <c r="DL204" s="81"/>
      <c r="DN204" s="123">
        <f t="shared" si="125"/>
        <v>4.2656000000000006E-2</v>
      </c>
      <c r="DO204" s="470">
        <f t="shared" si="126"/>
        <v>-87.492553919081203</v>
      </c>
      <c r="DP204" s="470"/>
      <c r="DQ204" s="470">
        <f t="shared" si="127"/>
        <v>87.836652973533234</v>
      </c>
      <c r="DR204" s="470"/>
      <c r="DS204" s="125">
        <f t="shared" si="128"/>
        <v>0.34409905445203037</v>
      </c>
      <c r="DT204" s="125">
        <f t="shared" si="129"/>
        <v>-175.32920689261442</v>
      </c>
      <c r="ED204" s="80"/>
      <c r="EF204" s="81"/>
      <c r="EH204" s="123">
        <f t="shared" si="121"/>
        <v>4.4032000000000002E-2</v>
      </c>
      <c r="EI204" s="470">
        <f t="shared" si="122"/>
        <v>32805.915344405177</v>
      </c>
      <c r="EJ204" s="470"/>
      <c r="EK204" s="470"/>
      <c r="EL204" s="128">
        <f t="shared" si="123"/>
        <v>2.4844853134562834</v>
      </c>
      <c r="ER204" s="111"/>
      <c r="EX204" s="80"/>
    </row>
    <row r="205" spans="55:154">
      <c r="BC205" s="109">
        <v>7.1999999999999995E-2</v>
      </c>
      <c r="BD205" s="110">
        <f t="shared" si="140"/>
        <v>4.9536000000000004E-2</v>
      </c>
      <c r="BE205" s="111"/>
      <c r="BF205" s="123"/>
      <c r="BG205" s="111"/>
      <c r="BV205" s="81"/>
      <c r="BX205" s="123">
        <f t="shared" si="120"/>
        <v>4.4720000000000003E-2</v>
      </c>
      <c r="BY205" s="123">
        <f t="shared" si="124"/>
        <v>4.4720000000000003E-2</v>
      </c>
      <c r="BZ205" s="496">
        <f t="shared" si="119"/>
        <v>-183.45212918517026</v>
      </c>
      <c r="CA205" s="496"/>
      <c r="CB205" s="496"/>
      <c r="CE205" s="123"/>
      <c r="CK205" s="80"/>
      <c r="CM205" s="81"/>
      <c r="CO205" s="123">
        <f t="shared" si="134"/>
        <v>3.6464000000000003E-2</v>
      </c>
      <c r="CP205" s="470">
        <f t="shared" si="135"/>
        <v>4.3535999999999998E-2</v>
      </c>
      <c r="CQ205" s="470"/>
      <c r="CR205" s="129">
        <f t="shared" si="136"/>
        <v>4.5037074431999968E-5</v>
      </c>
      <c r="CS205" s="462">
        <f t="shared" si="139"/>
        <v>1.5211130112000002E-5</v>
      </c>
      <c r="CT205" s="462"/>
      <c r="CU205" s="130">
        <f t="shared" si="137"/>
        <v>6.0248204543999966E-5</v>
      </c>
      <c r="CV205" s="413">
        <f t="shared" si="138"/>
        <v>-7.9614962528484163</v>
      </c>
      <c r="CX205" s="413"/>
      <c r="DL205" s="81"/>
      <c r="DN205" s="123">
        <f t="shared" si="125"/>
        <v>4.3344000000000001E-2</v>
      </c>
      <c r="DO205" s="470">
        <f t="shared" si="126"/>
        <v>-88.903724143582508</v>
      </c>
      <c r="DP205" s="470"/>
      <c r="DQ205" s="470">
        <f t="shared" si="127"/>
        <v>89.240343727092579</v>
      </c>
      <c r="DR205" s="470"/>
      <c r="DS205" s="125">
        <f t="shared" si="128"/>
        <v>0.33661958351007115</v>
      </c>
      <c r="DT205" s="125">
        <f t="shared" si="129"/>
        <v>-178.14406787067509</v>
      </c>
      <c r="ED205" s="80"/>
      <c r="EF205" s="81"/>
      <c r="EH205" s="123">
        <f t="shared" si="121"/>
        <v>4.4720000000000003E-2</v>
      </c>
      <c r="EI205" s="470">
        <f t="shared" si="122"/>
        <v>33832.358965708081</v>
      </c>
      <c r="EJ205" s="470"/>
      <c r="EK205" s="470"/>
      <c r="EL205" s="128">
        <f t="shared" si="123"/>
        <v>2.4465064987647356</v>
      </c>
      <c r="ER205" s="111"/>
      <c r="EX205" s="80"/>
    </row>
    <row r="206" spans="55:154">
      <c r="BC206" s="109">
        <v>7.2999999999999995E-2</v>
      </c>
      <c r="BD206" s="110">
        <f t="shared" si="140"/>
        <v>5.0223999999999998E-2</v>
      </c>
      <c r="BE206" s="111"/>
      <c r="BF206" s="123"/>
      <c r="BG206" s="111"/>
      <c r="BV206" s="81"/>
      <c r="BX206" s="123">
        <f t="shared" si="120"/>
        <v>4.5408000000000004E-2</v>
      </c>
      <c r="BY206" s="123">
        <f t="shared" si="124"/>
        <v>4.5408000000000004E-2</v>
      </c>
      <c r="BZ206" s="496">
        <f t="shared" ref="BZ206:BZ265" si="141">-(($BY$11*BY206)/$BY$12)/1000000</f>
        <v>-186.27446963417285</v>
      </c>
      <c r="CA206" s="496"/>
      <c r="CB206" s="496"/>
      <c r="CK206" s="80"/>
      <c r="CM206" s="81"/>
      <c r="CO206" s="123">
        <f t="shared" si="134"/>
        <v>3.7152000000000004E-2</v>
      </c>
      <c r="CP206" s="470">
        <f t="shared" si="135"/>
        <v>4.2847999999999997E-2</v>
      </c>
      <c r="CQ206" s="470"/>
      <c r="CR206" s="129">
        <f t="shared" si="136"/>
        <v>4.5037074431999968E-5</v>
      </c>
      <c r="CS206" s="462">
        <f t="shared" si="139"/>
        <v>1.5059186688000001E-5</v>
      </c>
      <c r="CT206" s="462"/>
      <c r="CU206" s="130">
        <f t="shared" si="137"/>
        <v>6.0096261119999967E-5</v>
      </c>
      <c r="CV206" s="413">
        <f t="shared" si="138"/>
        <v>-7.9414176959855727</v>
      </c>
      <c r="CX206" s="413"/>
      <c r="DL206" s="81"/>
      <c r="DN206" s="123">
        <f t="shared" si="125"/>
        <v>4.4032000000000002E-2</v>
      </c>
      <c r="DO206" s="470">
        <f t="shared" si="126"/>
        <v>-90.314894368083799</v>
      </c>
      <c r="DP206" s="470"/>
      <c r="DQ206" s="470">
        <f t="shared" si="127"/>
        <v>90.644240853435818</v>
      </c>
      <c r="DR206" s="470"/>
      <c r="DS206" s="125">
        <f t="shared" si="128"/>
        <v>0.32934648535201916</v>
      </c>
      <c r="DT206" s="125">
        <f t="shared" si="129"/>
        <v>-180.9591352215196</v>
      </c>
      <c r="ED206" s="80"/>
      <c r="EF206" s="81"/>
      <c r="EH206" s="123">
        <f t="shared" si="121"/>
        <v>4.5408000000000004E-2</v>
      </c>
      <c r="EI206" s="470">
        <f t="shared" si="122"/>
        <v>34874.720039622793</v>
      </c>
      <c r="EJ206" s="470"/>
      <c r="EK206" s="470"/>
      <c r="EL206" s="128">
        <f t="shared" si="123"/>
        <v>2.4096676585758909</v>
      </c>
      <c r="ER206" s="111"/>
      <c r="EX206" s="80"/>
    </row>
    <row r="207" spans="55:154">
      <c r="BC207" s="109">
        <v>7.3999999999999996E-2</v>
      </c>
      <c r="BD207" s="110">
        <f t="shared" si="140"/>
        <v>5.0911999999999999E-2</v>
      </c>
      <c r="BE207" s="111"/>
      <c r="BF207" s="123"/>
      <c r="BG207" s="111"/>
      <c r="BV207" s="81"/>
      <c r="BX207" s="123">
        <f t="shared" ref="BX207:BX265" si="142">BD200</f>
        <v>4.6096000000000005E-2</v>
      </c>
      <c r="BY207" s="123">
        <f t="shared" si="124"/>
        <v>4.6096000000000005E-2</v>
      </c>
      <c r="BZ207" s="496">
        <f t="shared" si="141"/>
        <v>-189.09681008317551</v>
      </c>
      <c r="CA207" s="496"/>
      <c r="CB207" s="496"/>
      <c r="CE207" s="123"/>
      <c r="CK207" s="80"/>
      <c r="CM207" s="81"/>
      <c r="CO207" s="123">
        <f t="shared" si="134"/>
        <v>3.7840000000000006E-2</v>
      </c>
      <c r="CP207" s="470">
        <f t="shared" si="135"/>
        <v>4.2159999999999996E-2</v>
      </c>
      <c r="CQ207" s="470"/>
      <c r="CR207" s="129">
        <f t="shared" si="136"/>
        <v>4.5037074431999968E-5</v>
      </c>
      <c r="CS207" s="462">
        <f t="shared" si="139"/>
        <v>1.4904403199999997E-5</v>
      </c>
      <c r="CT207" s="462"/>
      <c r="CU207" s="130">
        <f t="shared" si="137"/>
        <v>5.9941477631999965E-5</v>
      </c>
      <c r="CV207" s="413">
        <f t="shared" si="138"/>
        <v>-7.9209638389944512</v>
      </c>
      <c r="CX207" s="413"/>
      <c r="DL207" s="81"/>
      <c r="DN207" s="123">
        <f t="shared" si="125"/>
        <v>4.4720000000000003E-2</v>
      </c>
      <c r="DO207" s="470">
        <f t="shared" si="126"/>
        <v>-91.726064592585132</v>
      </c>
      <c r="DP207" s="470"/>
      <c r="DQ207" s="470">
        <f t="shared" si="127"/>
        <v>92.048335201430959</v>
      </c>
      <c r="DR207" s="470"/>
      <c r="DS207" s="125">
        <f t="shared" si="128"/>
        <v>0.3222706088458267</v>
      </c>
      <c r="DT207" s="125">
        <f t="shared" si="129"/>
        <v>-183.77439979401609</v>
      </c>
      <c r="ED207" s="80"/>
      <c r="EF207" s="81"/>
      <c r="EH207" s="123">
        <f t="shared" ref="EH207:EH265" si="143">BD200</f>
        <v>4.6096000000000005E-2</v>
      </c>
      <c r="EI207" s="470">
        <f t="shared" ref="EI207:EI265" si="144">DS209 ^2 - (DS209 * DT209) + DT209^2</f>
        <v>35932.998732211767</v>
      </c>
      <c r="EJ207" s="470"/>
      <c r="EK207" s="470"/>
      <c r="EL207" s="128">
        <f t="shared" ref="EL207:EL265" si="145">$EI$10/SQRT(EI207)</f>
        <v>2.3739183786867759</v>
      </c>
      <c r="ER207" s="111"/>
      <c r="EX207" s="80"/>
    </row>
    <row r="208" spans="55:154">
      <c r="BC208" s="109">
        <v>7.4999999999999997E-2</v>
      </c>
      <c r="BD208" s="110">
        <f t="shared" si="140"/>
        <v>5.16E-2</v>
      </c>
      <c r="BE208" s="111"/>
      <c r="BF208" s="123"/>
      <c r="BG208" s="111"/>
      <c r="BV208" s="81"/>
      <c r="BX208" s="123">
        <f t="shared" si="142"/>
        <v>4.6784000000000006E-2</v>
      </c>
      <c r="BY208" s="123">
        <f t="shared" ref="BY208:BY265" si="146">ABS(BX208)</f>
        <v>4.6784000000000006E-2</v>
      </c>
      <c r="BZ208" s="496">
        <f t="shared" si="141"/>
        <v>-191.91915053217809</v>
      </c>
      <c r="CA208" s="496"/>
      <c r="CB208" s="496"/>
      <c r="CK208" s="80"/>
      <c r="CM208" s="81"/>
      <c r="CO208" s="123">
        <f t="shared" si="134"/>
        <v>3.8528000000000007E-2</v>
      </c>
      <c r="CP208" s="470">
        <f t="shared" si="135"/>
        <v>4.1471999999999995E-2</v>
      </c>
      <c r="CQ208" s="470"/>
      <c r="CR208" s="129">
        <f t="shared" si="136"/>
        <v>4.5037074431999968E-5</v>
      </c>
      <c r="CS208" s="462">
        <f t="shared" si="139"/>
        <v>1.4746779647999998E-5</v>
      </c>
      <c r="CT208" s="462"/>
      <c r="CU208" s="130">
        <f t="shared" si="137"/>
        <v>5.9783854079999968E-5</v>
      </c>
      <c r="CV208" s="413">
        <f t="shared" si="138"/>
        <v>-7.9001346818750529</v>
      </c>
      <c r="CX208" s="413"/>
      <c r="DL208" s="81"/>
      <c r="DN208" s="123">
        <f t="shared" si="125"/>
        <v>4.5408000000000004E-2</v>
      </c>
      <c r="DO208" s="470">
        <f t="shared" si="126"/>
        <v>-93.137234817086423</v>
      </c>
      <c r="DP208" s="470"/>
      <c r="DQ208" s="470">
        <f t="shared" si="127"/>
        <v>93.45261817315</v>
      </c>
      <c r="DR208" s="470"/>
      <c r="DS208" s="125">
        <f t="shared" si="128"/>
        <v>0.31538335606357748</v>
      </c>
      <c r="DT208" s="125">
        <f t="shared" si="129"/>
        <v>-186.58985299023641</v>
      </c>
      <c r="ED208" s="80"/>
      <c r="EF208" s="81"/>
      <c r="EH208" s="123">
        <f t="shared" si="143"/>
        <v>4.6784000000000006E-2</v>
      </c>
      <c r="EI208" s="470">
        <f t="shared" si="144"/>
        <v>37007.195212072598</v>
      </c>
      <c r="EJ208" s="470"/>
      <c r="EK208" s="470"/>
      <c r="EL208" s="128">
        <f t="shared" si="145"/>
        <v>2.3392111655785186</v>
      </c>
      <c r="ER208" s="111"/>
      <c r="EX208" s="80"/>
    </row>
    <row r="209" spans="55:154">
      <c r="BC209" s="109">
        <v>7.5999999999999998E-2</v>
      </c>
      <c r="BD209" s="110">
        <f t="shared" si="140"/>
        <v>5.2288000000000001E-2</v>
      </c>
      <c r="BE209" s="111"/>
      <c r="BF209" s="123"/>
      <c r="BG209" s="111"/>
      <c r="BV209" s="81"/>
      <c r="BX209" s="123">
        <f t="shared" si="142"/>
        <v>4.7472000000000007E-2</v>
      </c>
      <c r="BY209" s="123">
        <f t="shared" si="146"/>
        <v>4.7472000000000007E-2</v>
      </c>
      <c r="BZ209" s="496">
        <f t="shared" si="141"/>
        <v>-194.74149098118073</v>
      </c>
      <c r="CA209" s="496"/>
      <c r="CB209" s="496"/>
      <c r="CE209" s="123"/>
      <c r="CK209" s="80"/>
      <c r="CM209" s="81"/>
      <c r="CO209" s="123">
        <f t="shared" si="134"/>
        <v>3.9216000000000008E-2</v>
      </c>
      <c r="CP209" s="470">
        <f t="shared" si="135"/>
        <v>4.0783999999999994E-2</v>
      </c>
      <c r="CQ209" s="470"/>
      <c r="CR209" s="129">
        <f t="shared" si="136"/>
        <v>4.5037074431999968E-5</v>
      </c>
      <c r="CS209" s="462">
        <f t="shared" si="139"/>
        <v>1.4586316032E-5</v>
      </c>
      <c r="CT209" s="462"/>
      <c r="CU209" s="130">
        <f t="shared" si="137"/>
        <v>5.9623390463999968E-5</v>
      </c>
      <c r="CV209" s="413">
        <f t="shared" si="138"/>
        <v>-7.8789302246273767</v>
      </c>
      <c r="CX209" s="413"/>
      <c r="DL209" s="81"/>
      <c r="DN209" s="123">
        <f t="shared" ref="DN209:DN267" si="147">BD200</f>
        <v>4.6096000000000005E-2</v>
      </c>
      <c r="DO209" s="470">
        <f t="shared" ref="DO209:DO267" si="148">(BZ207+$DO$12)/2</f>
        <v>-94.548405041587756</v>
      </c>
      <c r="DP209" s="470"/>
      <c r="DQ209" s="470">
        <f t="shared" ref="DQ209:DQ267" si="149" xml:space="preserve"> SQRT(( (BZ207 - $DO$12) /2)^2 + CV219^2)</f>
        <v>94.857081683101242</v>
      </c>
      <c r="DR209" s="470"/>
      <c r="DS209" s="125">
        <f t="shared" ref="DS209:DS267" si="150">DO209+DQ209</f>
        <v>0.30867664151348606</v>
      </c>
      <c r="DT209" s="125">
        <f t="shared" ref="DT209:DT267" si="151">DO209-DQ209</f>
        <v>-189.40548672468901</v>
      </c>
      <c r="ED209" s="80"/>
      <c r="EF209" s="81"/>
      <c r="EH209" s="123">
        <f t="shared" si="143"/>
        <v>4.7472000000000007E-2</v>
      </c>
      <c r="EI209" s="470">
        <f t="shared" si="144"/>
        <v>38097.30965033832</v>
      </c>
      <c r="EJ209" s="470"/>
      <c r="EK209" s="470"/>
      <c r="EL209" s="128">
        <f t="shared" si="145"/>
        <v>2.3055012385494109</v>
      </c>
      <c r="ER209" s="111"/>
      <c r="EX209" s="80"/>
    </row>
    <row r="210" spans="55:154">
      <c r="BC210" s="109">
        <v>7.6999999999999999E-2</v>
      </c>
      <c r="BD210" s="110">
        <f t="shared" si="140"/>
        <v>5.2976000000000002E-2</v>
      </c>
      <c r="BE210" s="111"/>
      <c r="BF210" s="123"/>
      <c r="BG210" s="111"/>
      <c r="BV210" s="81"/>
      <c r="BX210" s="123">
        <f t="shared" si="142"/>
        <v>4.8160000000000008E-2</v>
      </c>
      <c r="BY210" s="123">
        <f t="shared" si="146"/>
        <v>4.8160000000000008E-2</v>
      </c>
      <c r="BZ210" s="496">
        <f t="shared" si="141"/>
        <v>-197.56383143018334</v>
      </c>
      <c r="CA210" s="496"/>
      <c r="CB210" s="496"/>
      <c r="CK210" s="80"/>
      <c r="CM210" s="81"/>
      <c r="CO210" s="123">
        <f t="shared" si="134"/>
        <v>3.9904000000000002E-2</v>
      </c>
      <c r="CP210" s="470">
        <f t="shared" si="135"/>
        <v>4.0096E-2</v>
      </c>
      <c r="CQ210" s="470"/>
      <c r="CR210" s="129">
        <f t="shared" si="136"/>
        <v>4.5037074431999968E-5</v>
      </c>
      <c r="CS210" s="462">
        <f t="shared" si="139"/>
        <v>1.4423012352000001E-5</v>
      </c>
      <c r="CT210" s="462"/>
      <c r="CU210" s="130">
        <f t="shared" si="137"/>
        <v>5.9460086783999966E-5</v>
      </c>
      <c r="CV210" s="413">
        <f t="shared" si="138"/>
        <v>-7.8573504672514218</v>
      </c>
      <c r="CX210" s="413"/>
      <c r="DL210" s="81"/>
      <c r="DN210" s="123">
        <f t="shared" si="147"/>
        <v>4.6784000000000006E-2</v>
      </c>
      <c r="DO210" s="470">
        <f t="shared" si="148"/>
        <v>-95.959575266089047</v>
      </c>
      <c r="DP210" s="470"/>
      <c r="DQ210" s="470">
        <f t="shared" si="149"/>
        <v>96.261718121006595</v>
      </c>
      <c r="DR210" s="470"/>
      <c r="DS210" s="125">
        <f t="shared" si="150"/>
        <v>0.30214285491754822</v>
      </c>
      <c r="DT210" s="125">
        <f t="shared" si="151"/>
        <v>-192.22129338709564</v>
      </c>
      <c r="ED210" s="80"/>
      <c r="EF210" s="81"/>
      <c r="EH210" s="123">
        <f t="shared" si="143"/>
        <v>4.8160000000000008E-2</v>
      </c>
      <c r="EI210" s="470">
        <f t="shared" si="144"/>
        <v>39203.342220677172</v>
      </c>
      <c r="EJ210" s="470"/>
      <c r="EK210" s="470"/>
      <c r="EL210" s="128">
        <f t="shared" si="145"/>
        <v>2.2727463392998017</v>
      </c>
      <c r="ER210" s="111"/>
      <c r="EX210" s="80"/>
    </row>
    <row r="211" spans="55:154">
      <c r="BC211" s="109">
        <v>7.8E-2</v>
      </c>
      <c r="BD211" s="110">
        <f t="shared" si="140"/>
        <v>5.3664000000000003E-2</v>
      </c>
      <c r="BE211" s="111"/>
      <c r="BF211" s="123"/>
      <c r="BG211" s="111"/>
      <c r="BV211" s="81"/>
      <c r="BX211" s="123">
        <f t="shared" si="142"/>
        <v>4.8848000000000003E-2</v>
      </c>
      <c r="BY211" s="123">
        <f t="shared" si="146"/>
        <v>4.8848000000000003E-2</v>
      </c>
      <c r="BZ211" s="496">
        <f t="shared" si="141"/>
        <v>-200.38617187918598</v>
      </c>
      <c r="CA211" s="496"/>
      <c r="CB211" s="496"/>
      <c r="CE211" s="123"/>
      <c r="CK211" s="80"/>
      <c r="CM211" s="81"/>
      <c r="CO211" s="123">
        <f t="shared" si="134"/>
        <v>4.0592000000000003E-2</v>
      </c>
      <c r="CP211" s="470">
        <f t="shared" si="135"/>
        <v>3.9407999999999999E-2</v>
      </c>
      <c r="CQ211" s="470"/>
      <c r="CR211" s="129">
        <f t="shared" si="136"/>
        <v>4.5037074431999968E-5</v>
      </c>
      <c r="CS211" s="462">
        <f t="shared" si="139"/>
        <v>1.4256868608E-5</v>
      </c>
      <c r="CT211" s="462"/>
      <c r="CU211" s="130">
        <f t="shared" si="137"/>
        <v>5.9293943039999968E-5</v>
      </c>
      <c r="CV211" s="413">
        <f t="shared" si="138"/>
        <v>-7.8353954097471918</v>
      </c>
      <c r="CX211" s="413"/>
      <c r="DL211" s="81"/>
      <c r="DN211" s="123">
        <f t="shared" si="147"/>
        <v>4.7472000000000007E-2</v>
      </c>
      <c r="DO211" s="470">
        <f t="shared" si="148"/>
        <v>-97.370745490590366</v>
      </c>
      <c r="DP211" s="470"/>
      <c r="DQ211" s="470">
        <f t="shared" si="149"/>
        <v>97.666520317771457</v>
      </c>
      <c r="DR211" s="470"/>
      <c r="DS211" s="125">
        <f t="shared" si="150"/>
        <v>0.29577482718109138</v>
      </c>
      <c r="DT211" s="125">
        <f t="shared" si="151"/>
        <v>-195.03726580836184</v>
      </c>
      <c r="ED211" s="80"/>
      <c r="EF211" s="81"/>
      <c r="EH211" s="123">
        <f t="shared" si="143"/>
        <v>4.8848000000000003E-2</v>
      </c>
      <c r="EI211" s="470">
        <f t="shared" si="144"/>
        <v>40325.293099292787</v>
      </c>
      <c r="EJ211" s="470"/>
      <c r="EK211" s="470"/>
      <c r="EL211" s="128">
        <f t="shared" si="145"/>
        <v>2.2409065572879747</v>
      </c>
      <c r="ER211" s="111"/>
      <c r="EX211" s="80"/>
    </row>
    <row r="212" spans="55:154">
      <c r="BC212" s="109">
        <v>7.9000000000000001E-2</v>
      </c>
      <c r="BD212" s="110">
        <f t="shared" si="140"/>
        <v>5.4352000000000004E-2</v>
      </c>
      <c r="BE212" s="111"/>
      <c r="BF212" s="123"/>
      <c r="BG212" s="111"/>
      <c r="BV212" s="81"/>
      <c r="BX212" s="123">
        <f t="shared" si="142"/>
        <v>4.9536000000000004E-2</v>
      </c>
      <c r="BY212" s="123">
        <f t="shared" si="146"/>
        <v>4.9536000000000004E-2</v>
      </c>
      <c r="BZ212" s="496">
        <f t="shared" si="141"/>
        <v>-203.20851232818859</v>
      </c>
      <c r="CA212" s="496"/>
      <c r="CB212" s="496"/>
      <c r="CK212" s="80"/>
      <c r="CM212" s="81"/>
      <c r="CO212" s="123">
        <f t="shared" si="134"/>
        <v>4.1280000000000004E-2</v>
      </c>
      <c r="CP212" s="470">
        <f t="shared" si="135"/>
        <v>3.8719999999999997E-2</v>
      </c>
      <c r="CQ212" s="470"/>
      <c r="CR212" s="129">
        <f t="shared" si="136"/>
        <v>4.5037074431999968E-5</v>
      </c>
      <c r="CS212" s="462">
        <f t="shared" si="139"/>
        <v>1.4087884799999998E-5</v>
      </c>
      <c r="CT212" s="462"/>
      <c r="CU212" s="130">
        <f t="shared" si="137"/>
        <v>5.9124959231999968E-5</v>
      </c>
      <c r="CV212" s="413">
        <f t="shared" si="138"/>
        <v>-7.8130650521146823</v>
      </c>
      <c r="CX212" s="413"/>
      <c r="DL212" s="81"/>
      <c r="DN212" s="123">
        <f t="shared" si="147"/>
        <v>4.8160000000000008E-2</v>
      </c>
      <c r="DO212" s="470">
        <f t="shared" si="148"/>
        <v>-98.781915715091671</v>
      </c>
      <c r="DP212" s="470"/>
      <c r="DQ212" s="470">
        <f t="shared" si="149"/>
        <v>99.071481514331694</v>
      </c>
      <c r="DR212" s="470"/>
      <c r="DS212" s="125">
        <f t="shared" si="150"/>
        <v>0.28956579924002313</v>
      </c>
      <c r="DT212" s="125">
        <f t="shared" si="151"/>
        <v>-197.85339722942336</v>
      </c>
      <c r="ED212" s="80"/>
      <c r="EF212" s="81"/>
      <c r="EH212" s="123">
        <f t="shared" si="143"/>
        <v>4.9536000000000004E-2</v>
      </c>
      <c r="EI212" s="470">
        <f t="shared" si="144"/>
        <v>41463.162464923997</v>
      </c>
      <c r="EJ212" s="470"/>
      <c r="EK212" s="470"/>
      <c r="EL212" s="128">
        <f t="shared" si="145"/>
        <v>2.2099441693581752</v>
      </c>
      <c r="ER212" s="111"/>
      <c r="EX212" s="80"/>
    </row>
    <row r="213" spans="55:154">
      <c r="BC213" s="109">
        <v>0.08</v>
      </c>
      <c r="BD213" s="110">
        <f t="shared" si="140"/>
        <v>5.5040000000000006E-2</v>
      </c>
      <c r="BE213" s="111"/>
      <c r="BF213" s="123"/>
      <c r="BG213" s="111"/>
      <c r="BV213" s="81"/>
      <c r="BX213" s="123">
        <f t="shared" si="142"/>
        <v>5.0223999999999998E-2</v>
      </c>
      <c r="BY213" s="123">
        <f t="shared" si="146"/>
        <v>5.0223999999999998E-2</v>
      </c>
      <c r="BZ213" s="496">
        <f t="shared" si="141"/>
        <v>-206.0308527771912</v>
      </c>
      <c r="CA213" s="496"/>
      <c r="CB213" s="496"/>
      <c r="CE213" s="123"/>
      <c r="CK213" s="80"/>
      <c r="CM213" s="81"/>
      <c r="CO213" s="123">
        <f t="shared" si="134"/>
        <v>4.1968000000000005E-2</v>
      </c>
      <c r="CP213" s="470">
        <f t="shared" si="135"/>
        <v>3.8031999999999996E-2</v>
      </c>
      <c r="CQ213" s="470"/>
      <c r="CR213" s="129">
        <f t="shared" si="136"/>
        <v>4.5037074431999968E-5</v>
      </c>
      <c r="CS213" s="462">
        <f t="shared" si="139"/>
        <v>1.3916060927999999E-5</v>
      </c>
      <c r="CT213" s="462"/>
      <c r="CU213" s="130">
        <f t="shared" si="137"/>
        <v>5.8953135359999965E-5</v>
      </c>
      <c r="CV213" s="413">
        <f t="shared" si="138"/>
        <v>-7.7903593943538967</v>
      </c>
      <c r="CX213" s="413"/>
      <c r="DL213" s="81"/>
      <c r="DN213" s="123">
        <f t="shared" si="147"/>
        <v>4.8848000000000003E-2</v>
      </c>
      <c r="DO213" s="470">
        <f t="shared" si="148"/>
        <v>-100.19308593959299</v>
      </c>
      <c r="DP213" s="470"/>
      <c r="DQ213" s="470">
        <f t="shared" si="149"/>
        <v>100.47659533309921</v>
      </c>
      <c r="DR213" s="470"/>
      <c r="DS213" s="125">
        <f t="shared" si="150"/>
        <v>0.28350939350622184</v>
      </c>
      <c r="DT213" s="125">
        <f t="shared" si="151"/>
        <v>-200.6696812726922</v>
      </c>
      <c r="ED213" s="80"/>
      <c r="EF213" s="81"/>
      <c r="EH213" s="123">
        <f t="shared" si="143"/>
        <v>5.0223999999999998E-2</v>
      </c>
      <c r="EI213" s="470">
        <f t="shared" si="144"/>
        <v>42616.950498845021</v>
      </c>
      <c r="EJ213" s="470"/>
      <c r="EK213" s="470"/>
      <c r="EL213" s="128">
        <f t="shared" si="145"/>
        <v>2.1798234923020576</v>
      </c>
      <c r="ER213" s="111"/>
      <c r="EX213" s="80"/>
    </row>
    <row r="214" spans="55:154">
      <c r="BC214" s="109">
        <v>8.1000000000000003E-2</v>
      </c>
      <c r="BD214" s="110">
        <f t="shared" si="140"/>
        <v>5.5728000000000007E-2</v>
      </c>
      <c r="BE214" s="111"/>
      <c r="BF214" s="123"/>
      <c r="BG214" s="111"/>
      <c r="BV214" s="81"/>
      <c r="BX214" s="123">
        <f t="shared" si="142"/>
        <v>5.0911999999999999E-2</v>
      </c>
      <c r="BY214" s="123">
        <f t="shared" si="146"/>
        <v>5.0911999999999999E-2</v>
      </c>
      <c r="BZ214" s="496">
        <f t="shared" si="141"/>
        <v>-208.85319322619381</v>
      </c>
      <c r="CA214" s="496"/>
      <c r="CB214" s="496"/>
      <c r="CK214" s="80"/>
      <c r="CM214" s="81"/>
      <c r="CO214" s="123">
        <f t="shared" si="134"/>
        <v>4.2656000000000006E-2</v>
      </c>
      <c r="CP214" s="470">
        <f t="shared" si="135"/>
        <v>3.7343999999999995E-2</v>
      </c>
      <c r="CQ214" s="470"/>
      <c r="CR214" s="129">
        <f t="shared" si="136"/>
        <v>4.5037074431999968E-5</v>
      </c>
      <c r="CS214" s="462">
        <f t="shared" si="139"/>
        <v>1.3741396992E-5</v>
      </c>
      <c r="CT214" s="462"/>
      <c r="CU214" s="130">
        <f t="shared" si="137"/>
        <v>5.8778471423999967E-5</v>
      </c>
      <c r="CV214" s="413">
        <f t="shared" si="138"/>
        <v>-7.7672784364648333</v>
      </c>
      <c r="CX214" s="413"/>
      <c r="DL214" s="81"/>
      <c r="DN214" s="123">
        <f t="shared" si="147"/>
        <v>4.9536000000000004E-2</v>
      </c>
      <c r="DO214" s="470">
        <f t="shared" si="148"/>
        <v>-101.60425616409429</v>
      </c>
      <c r="DP214" s="470"/>
      <c r="DQ214" s="470">
        <f t="shared" si="149"/>
        <v>101.88185575175642</v>
      </c>
      <c r="DR214" s="470"/>
      <c r="DS214" s="125">
        <f t="shared" si="150"/>
        <v>0.27759958766212378</v>
      </c>
      <c r="DT214" s="125">
        <f t="shared" si="151"/>
        <v>-203.4861119158507</v>
      </c>
      <c r="ED214" s="80"/>
      <c r="EF214" s="81"/>
      <c r="EH214" s="123">
        <f t="shared" si="143"/>
        <v>5.0911999999999999E-2</v>
      </c>
      <c r="EI214" s="470">
        <f t="shared" si="144"/>
        <v>43786.657384865357</v>
      </c>
      <c r="EJ214" s="470"/>
      <c r="EK214" s="470"/>
      <c r="EL214" s="128">
        <f t="shared" si="145"/>
        <v>2.1505107471560891</v>
      </c>
      <c r="ER214" s="111"/>
      <c r="EX214" s="80"/>
    </row>
    <row r="215" spans="55:154">
      <c r="BC215" s="109">
        <v>8.2000000000000003E-2</v>
      </c>
      <c r="BD215" s="110">
        <f t="shared" si="140"/>
        <v>5.6416000000000008E-2</v>
      </c>
      <c r="BE215" s="111"/>
      <c r="BF215" s="123"/>
      <c r="BG215" s="111"/>
      <c r="BV215" s="81"/>
      <c r="BX215" s="123">
        <f t="shared" si="142"/>
        <v>5.16E-2</v>
      </c>
      <c r="BY215" s="123">
        <f t="shared" si="146"/>
        <v>5.16E-2</v>
      </c>
      <c r="BZ215" s="496">
        <f t="shared" si="141"/>
        <v>-211.67553367519642</v>
      </c>
      <c r="CA215" s="496"/>
      <c r="CB215" s="496"/>
      <c r="CE215" s="123"/>
      <c r="CK215" s="80"/>
      <c r="CM215" s="81"/>
      <c r="CO215" s="123">
        <f t="shared" si="134"/>
        <v>4.3344000000000001E-2</v>
      </c>
      <c r="CP215" s="470">
        <f t="shared" si="135"/>
        <v>3.6656000000000001E-2</v>
      </c>
      <c r="CQ215" s="470"/>
      <c r="CR215" s="129">
        <f t="shared" si="136"/>
        <v>4.5037074431999968E-5</v>
      </c>
      <c r="CS215" s="462">
        <f t="shared" si="139"/>
        <v>1.3563892992000002E-5</v>
      </c>
      <c r="CT215" s="462"/>
      <c r="CU215" s="130">
        <f t="shared" si="137"/>
        <v>5.8600967423999973E-5</v>
      </c>
      <c r="CV215" s="413">
        <f t="shared" si="138"/>
        <v>-7.7438221784474921</v>
      </c>
      <c r="CX215" s="413"/>
      <c r="DL215" s="81"/>
      <c r="DN215" s="123">
        <f t="shared" si="147"/>
        <v>5.0223999999999998E-2</v>
      </c>
      <c r="DO215" s="470">
        <f t="shared" si="148"/>
        <v>-103.0154263885956</v>
      </c>
      <c r="DP215" s="470"/>
      <c r="DQ215" s="470">
        <f t="shared" si="149"/>
        <v>103.2872570791784</v>
      </c>
      <c r="DR215" s="470"/>
      <c r="DS215" s="125">
        <f t="shared" si="150"/>
        <v>0.27183069058280296</v>
      </c>
      <c r="DT215" s="125">
        <f t="shared" si="151"/>
        <v>-206.30268346777399</v>
      </c>
      <c r="ED215" s="80"/>
      <c r="EF215" s="81"/>
      <c r="EH215" s="123">
        <f t="shared" si="143"/>
        <v>5.16E-2</v>
      </c>
      <c r="EI215" s="470">
        <f t="shared" si="144"/>
        <v>44972.283309329774</v>
      </c>
      <c r="EJ215" s="470"/>
      <c r="EK215" s="470"/>
      <c r="EL215" s="128">
        <f t="shared" si="145"/>
        <v>2.1219739341621189</v>
      </c>
      <c r="ER215" s="111"/>
      <c r="EX215" s="80"/>
    </row>
    <row r="216" spans="55:154">
      <c r="BC216" s="109">
        <v>8.3000000000000004E-2</v>
      </c>
      <c r="BD216" s="110">
        <f t="shared" si="140"/>
        <v>5.7104000000000009E-2</v>
      </c>
      <c r="BE216" s="111"/>
      <c r="BF216" s="123"/>
      <c r="BG216" s="111"/>
      <c r="BV216" s="81"/>
      <c r="BX216" s="123">
        <f t="shared" si="142"/>
        <v>5.2288000000000001E-2</v>
      </c>
      <c r="BY216" s="123">
        <f t="shared" si="146"/>
        <v>5.2288000000000001E-2</v>
      </c>
      <c r="BZ216" s="496">
        <f t="shared" si="141"/>
        <v>-214.49787412419903</v>
      </c>
      <c r="CA216" s="496"/>
      <c r="CB216" s="496"/>
      <c r="CK216" s="80"/>
      <c r="CM216" s="81"/>
      <c r="CO216" s="123">
        <f t="shared" si="134"/>
        <v>4.4032000000000002E-2</v>
      </c>
      <c r="CP216" s="470">
        <f t="shared" si="135"/>
        <v>3.5968E-2</v>
      </c>
      <c r="CQ216" s="470"/>
      <c r="CR216" s="129">
        <f t="shared" si="136"/>
        <v>4.5037074431999968E-5</v>
      </c>
      <c r="CS216" s="462">
        <f t="shared" si="139"/>
        <v>1.3383548927999999E-5</v>
      </c>
      <c r="CT216" s="462"/>
      <c r="CU216" s="130">
        <f t="shared" si="137"/>
        <v>5.8420623359999971E-5</v>
      </c>
      <c r="CV216" s="413">
        <f t="shared" si="138"/>
        <v>-7.7199906203018731</v>
      </c>
      <c r="CX216" s="413"/>
      <c r="DL216" s="81"/>
      <c r="DN216" s="123">
        <f t="shared" si="147"/>
        <v>5.0911999999999999E-2</v>
      </c>
      <c r="DO216" s="470">
        <f t="shared" si="148"/>
        <v>-104.4265966130969</v>
      </c>
      <c r="DP216" s="470"/>
      <c r="DQ216" s="470">
        <f t="shared" si="149"/>
        <v>104.69279393328351</v>
      </c>
      <c r="DR216" s="470"/>
      <c r="DS216" s="125">
        <f t="shared" si="150"/>
        <v>0.26619732018660613</v>
      </c>
      <c r="DT216" s="125">
        <f t="shared" si="151"/>
        <v>-209.11939054638043</v>
      </c>
      <c r="ED216" s="80"/>
      <c r="EF216" s="81"/>
      <c r="EH216" s="123">
        <f t="shared" si="143"/>
        <v>5.2288000000000001E-2</v>
      </c>
      <c r="EI216" s="470">
        <f t="shared" si="144"/>
        <v>46173.828461118399</v>
      </c>
      <c r="EJ216" s="470"/>
      <c r="EK216" s="470"/>
      <c r="EL216" s="128">
        <f t="shared" si="145"/>
        <v>2.0941827174286884</v>
      </c>
      <c r="ER216" s="111"/>
      <c r="EX216" s="80"/>
    </row>
    <row r="217" spans="55:154">
      <c r="BC217" s="109">
        <v>8.4000000000000005E-2</v>
      </c>
      <c r="BD217" s="110">
        <f t="shared" si="140"/>
        <v>5.779200000000001E-2</v>
      </c>
      <c r="BE217" s="111"/>
      <c r="BF217" s="123"/>
      <c r="BG217" s="111"/>
      <c r="BV217" s="81"/>
      <c r="BX217" s="123">
        <f t="shared" si="142"/>
        <v>5.2976000000000002E-2</v>
      </c>
      <c r="BY217" s="123">
        <f t="shared" si="146"/>
        <v>5.2976000000000002E-2</v>
      </c>
      <c r="BZ217" s="496">
        <f t="shared" si="141"/>
        <v>-217.3202145732017</v>
      </c>
      <c r="CA217" s="496"/>
      <c r="CB217" s="496"/>
      <c r="CE217" s="123"/>
      <c r="CK217" s="80"/>
      <c r="CM217" s="81"/>
      <c r="CO217" s="123">
        <f t="shared" si="134"/>
        <v>4.4720000000000003E-2</v>
      </c>
      <c r="CP217" s="470">
        <f t="shared" si="135"/>
        <v>3.5279999999999999E-2</v>
      </c>
      <c r="CQ217" s="470"/>
      <c r="CR217" s="129">
        <f t="shared" si="136"/>
        <v>4.5037074431999968E-5</v>
      </c>
      <c r="CS217" s="462">
        <f t="shared" si="139"/>
        <v>1.3200364800000001E-5</v>
      </c>
      <c r="CT217" s="462"/>
      <c r="CU217" s="130">
        <f t="shared" si="137"/>
        <v>5.8237439231999965E-5</v>
      </c>
      <c r="CV217" s="413">
        <f t="shared" si="138"/>
        <v>-7.6957837620279772</v>
      </c>
      <c r="CX217" s="413"/>
      <c r="DL217" s="81"/>
      <c r="DN217" s="123">
        <f t="shared" si="147"/>
        <v>5.16E-2</v>
      </c>
      <c r="DO217" s="470">
        <f t="shared" si="148"/>
        <v>-105.83776683759821</v>
      </c>
      <c r="DP217" s="470"/>
      <c r="DQ217" s="470">
        <f t="shared" si="149"/>
        <v>106.09846122063531</v>
      </c>
      <c r="DR217" s="470"/>
      <c r="DS217" s="125">
        <f t="shared" si="150"/>
        <v>0.26069438303710513</v>
      </c>
      <c r="DT217" s="125">
        <f t="shared" si="151"/>
        <v>-211.93622805823352</v>
      </c>
      <c r="ED217" s="80"/>
      <c r="EF217" s="81"/>
      <c r="EH217" s="123">
        <f t="shared" si="143"/>
        <v>5.2976000000000002E-2</v>
      </c>
      <c r="EI217" s="470">
        <f t="shared" si="144"/>
        <v>47391.293031646652</v>
      </c>
      <c r="EJ217" s="470"/>
      <c r="EK217" s="470"/>
      <c r="EL217" s="128">
        <f t="shared" si="145"/>
        <v>2.0671083184284069</v>
      </c>
      <c r="ER217" s="111"/>
      <c r="EX217" s="80"/>
    </row>
    <row r="218" spans="55:154">
      <c r="BC218" s="109">
        <v>8.5000000000000006E-2</v>
      </c>
      <c r="BD218" s="110">
        <f t="shared" si="140"/>
        <v>5.8480000000000011E-2</v>
      </c>
      <c r="BE218" s="111"/>
      <c r="BF218" s="123"/>
      <c r="BG218" s="111"/>
      <c r="BV218" s="81"/>
      <c r="BX218" s="123">
        <f t="shared" si="142"/>
        <v>5.3664000000000003E-2</v>
      </c>
      <c r="BY218" s="123">
        <f t="shared" si="146"/>
        <v>5.3664000000000003E-2</v>
      </c>
      <c r="BZ218" s="496">
        <f t="shared" si="141"/>
        <v>-220.14255502220431</v>
      </c>
      <c r="CA218" s="496"/>
      <c r="CB218" s="496"/>
      <c r="CK218" s="80"/>
      <c r="CM218" s="81"/>
      <c r="CO218" s="123">
        <f t="shared" si="134"/>
        <v>4.5408000000000004E-2</v>
      </c>
      <c r="CP218" s="470">
        <f t="shared" si="135"/>
        <v>3.4591999999999998E-2</v>
      </c>
      <c r="CQ218" s="470"/>
      <c r="CR218" s="129">
        <f t="shared" si="136"/>
        <v>4.5037074431999968E-5</v>
      </c>
      <c r="CS218" s="462">
        <f t="shared" si="139"/>
        <v>1.3014340608000002E-5</v>
      </c>
      <c r="CT218" s="462"/>
      <c r="CU218" s="130">
        <f t="shared" si="137"/>
        <v>5.8051415039999971E-5</v>
      </c>
      <c r="CV218" s="413">
        <f t="shared" si="138"/>
        <v>-7.6712016036258044</v>
      </c>
      <c r="CX218" s="413"/>
      <c r="DL218" s="81"/>
      <c r="DN218" s="123">
        <f t="shared" si="147"/>
        <v>5.2288000000000001E-2</v>
      </c>
      <c r="DO218" s="470">
        <f t="shared" si="148"/>
        <v>-107.24893706209951</v>
      </c>
      <c r="DP218" s="470"/>
      <c r="DQ218" s="470">
        <f t="shared" si="149"/>
        <v>107.50425411763669</v>
      </c>
      <c r="DR218" s="470"/>
      <c r="DS218" s="125">
        <f t="shared" si="150"/>
        <v>0.25531705553717643</v>
      </c>
      <c r="DT218" s="125">
        <f t="shared" si="151"/>
        <v>-214.75319117973621</v>
      </c>
      <c r="ED218" s="80"/>
      <c r="EF218" s="81"/>
      <c r="EH218" s="123">
        <f t="shared" si="143"/>
        <v>5.3664000000000003E-2</v>
      </c>
      <c r="EI218" s="470">
        <f t="shared" si="144"/>
        <v>48624.677214865194</v>
      </c>
      <c r="EJ218" s="470"/>
      <c r="EK218" s="470"/>
      <c r="EL218" s="128">
        <f t="shared" si="145"/>
        <v>2.0407234175534819</v>
      </c>
      <c r="ER218" s="111"/>
      <c r="EX218" s="80"/>
    </row>
    <row r="219" spans="55:154">
      <c r="BC219" s="109">
        <v>8.5999999999999993E-2</v>
      </c>
      <c r="BD219" s="110">
        <f t="shared" si="140"/>
        <v>5.9167999999999998E-2</v>
      </c>
      <c r="BE219" s="111"/>
      <c r="BF219" s="123"/>
      <c r="BG219" s="111"/>
      <c r="BV219" s="81"/>
      <c r="BX219" s="123">
        <f t="shared" si="142"/>
        <v>5.4352000000000004E-2</v>
      </c>
      <c r="BY219" s="123">
        <f t="shared" si="146"/>
        <v>5.4352000000000004E-2</v>
      </c>
      <c r="BZ219" s="496">
        <f t="shared" si="141"/>
        <v>-222.96489547120692</v>
      </c>
      <c r="CA219" s="496"/>
      <c r="CB219" s="496"/>
      <c r="CE219" s="123"/>
      <c r="CK219" s="80"/>
      <c r="CM219" s="81"/>
      <c r="CO219" s="123">
        <f t="shared" ref="CO219:CO277" si="152">BD200</f>
        <v>4.6096000000000005E-2</v>
      </c>
      <c r="CP219" s="470">
        <f t="shared" si="135"/>
        <v>3.3903999999999997E-2</v>
      </c>
      <c r="CQ219" s="470"/>
      <c r="CR219" s="129">
        <f t="shared" si="136"/>
        <v>4.5037074431999968E-5</v>
      </c>
      <c r="CS219" s="462">
        <f t="shared" si="139"/>
        <v>1.2825476352E-5</v>
      </c>
      <c r="CT219" s="462"/>
      <c r="CU219" s="130">
        <f t="shared" si="137"/>
        <v>5.7862550783999968E-5</v>
      </c>
      <c r="CV219" s="413">
        <f t="shared" si="138"/>
        <v>-7.6462441450953529</v>
      </c>
      <c r="CX219" s="413"/>
      <c r="DL219" s="81"/>
      <c r="DN219" s="123">
        <f t="shared" si="147"/>
        <v>5.2976000000000002E-2</v>
      </c>
      <c r="DO219" s="470">
        <f t="shared" si="148"/>
        <v>-108.66010728660085</v>
      </c>
      <c r="DP219" s="470"/>
      <c r="DQ219" s="470">
        <f t="shared" si="149"/>
        <v>108.91016805317284</v>
      </c>
      <c r="DR219" s="470"/>
      <c r="DS219" s="125">
        <f t="shared" si="150"/>
        <v>0.25006076657199117</v>
      </c>
      <c r="DT219" s="125">
        <f t="shared" si="151"/>
        <v>-217.57027533977367</v>
      </c>
      <c r="ED219" s="80"/>
      <c r="EF219" s="81"/>
      <c r="EH219" s="123">
        <f t="shared" si="143"/>
        <v>5.4352000000000004E-2</v>
      </c>
      <c r="EI219" s="470">
        <f t="shared" si="144"/>
        <v>49873.981207260047</v>
      </c>
      <c r="EJ219" s="470"/>
      <c r="EK219" s="470"/>
      <c r="EL219" s="128">
        <f t="shared" si="145"/>
        <v>2.0150020630285916</v>
      </c>
      <c r="ER219" s="111"/>
      <c r="EX219" s="80"/>
    </row>
    <row r="220" spans="55:154">
      <c r="BC220" s="109">
        <v>8.6999999999999994E-2</v>
      </c>
      <c r="BD220" s="110">
        <f t="shared" si="140"/>
        <v>5.9855999999999999E-2</v>
      </c>
      <c r="BE220" s="111"/>
      <c r="BF220" s="123"/>
      <c r="BG220" s="111"/>
      <c r="BV220" s="81"/>
      <c r="BX220" s="123">
        <f t="shared" si="142"/>
        <v>5.5040000000000006E-2</v>
      </c>
      <c r="BY220" s="123">
        <f t="shared" si="146"/>
        <v>5.5040000000000006E-2</v>
      </c>
      <c r="BZ220" s="496">
        <f t="shared" si="141"/>
        <v>-225.78723592020953</v>
      </c>
      <c r="CA220" s="496"/>
      <c r="CB220" s="496"/>
      <c r="CK220" s="80"/>
      <c r="CM220" s="81"/>
      <c r="CO220" s="123">
        <f t="shared" si="152"/>
        <v>4.6784000000000006E-2</v>
      </c>
      <c r="CP220" s="470">
        <f t="shared" ref="CP220:CP277" si="153">ABS($CP$18-$CP$21)-ABS(CO220)</f>
        <v>3.3215999999999996E-2</v>
      </c>
      <c r="CQ220" s="470"/>
      <c r="CR220" s="129">
        <f t="shared" ref="CR220:CR277" si="154">IF( CP220 &lt; 0, (($CP$18-ABS(CO220))*(($CP$21/2)+ABS(CO220))*$CP$20), CR219 )</f>
        <v>4.5037074431999968E-5</v>
      </c>
      <c r="CS220" s="462">
        <f t="shared" si="139"/>
        <v>1.2633772031999999E-5</v>
      </c>
      <c r="CT220" s="462"/>
      <c r="CU220" s="130">
        <f t="shared" si="137"/>
        <v>5.7670846463999969E-5</v>
      </c>
      <c r="CV220" s="413">
        <f t="shared" si="138"/>
        <v>-7.6209113864366245</v>
      </c>
      <c r="CX220" s="413"/>
      <c r="DL220" s="81"/>
      <c r="DN220" s="123">
        <f t="shared" si="147"/>
        <v>5.3664000000000003E-2</v>
      </c>
      <c r="DO220" s="470">
        <f t="shared" si="148"/>
        <v>-110.07127751110215</v>
      </c>
      <c r="DP220" s="470"/>
      <c r="DQ220" s="470">
        <f t="shared" si="149"/>
        <v>110.31619869257511</v>
      </c>
      <c r="DR220" s="470"/>
      <c r="DS220" s="125">
        <f t="shared" si="150"/>
        <v>0.24492118147296082</v>
      </c>
      <c r="DT220" s="125">
        <f t="shared" si="151"/>
        <v>-220.38747620367727</v>
      </c>
      <c r="ED220" s="80"/>
      <c r="EF220" s="81"/>
      <c r="EH220" s="123">
        <f t="shared" si="143"/>
        <v>5.5040000000000006E-2</v>
      </c>
      <c r="EI220" s="470">
        <f t="shared" si="144"/>
        <v>51139.205207852538</v>
      </c>
      <c r="EJ220" s="470"/>
      <c r="EK220" s="470"/>
      <c r="EL220" s="128">
        <f t="shared" si="145"/>
        <v>1.9899195865489496</v>
      </c>
      <c r="ER220" s="111"/>
      <c r="EX220" s="80"/>
    </row>
    <row r="221" spans="55:154">
      <c r="BC221" s="109">
        <v>8.7999999999999995E-2</v>
      </c>
      <c r="BD221" s="110">
        <f t="shared" si="140"/>
        <v>6.0544000000000001E-2</v>
      </c>
      <c r="BE221" s="111"/>
      <c r="BF221" s="123"/>
      <c r="BG221" s="111"/>
      <c r="BV221" s="81"/>
      <c r="BX221" s="123">
        <f t="shared" si="142"/>
        <v>5.5728000000000007E-2</v>
      </c>
      <c r="BY221" s="123">
        <f t="shared" si="146"/>
        <v>5.5728000000000007E-2</v>
      </c>
      <c r="BZ221" s="496">
        <f t="shared" si="141"/>
        <v>-228.60957636921219</v>
      </c>
      <c r="CA221" s="496"/>
      <c r="CB221" s="496"/>
      <c r="CE221" s="123"/>
      <c r="CK221" s="80"/>
      <c r="CM221" s="81"/>
      <c r="CO221" s="123">
        <f t="shared" si="152"/>
        <v>4.7472000000000007E-2</v>
      </c>
      <c r="CP221" s="470">
        <f t="shared" si="153"/>
        <v>3.2527999999999994E-2</v>
      </c>
      <c r="CQ221" s="470"/>
      <c r="CR221" s="129">
        <f t="shared" si="154"/>
        <v>4.5037074431999968E-5</v>
      </c>
      <c r="CS221" s="462">
        <f t="shared" si="139"/>
        <v>1.2439227647999998E-5</v>
      </c>
      <c r="CT221" s="462"/>
      <c r="CU221" s="130">
        <f t="shared" ref="CU221:CU277" si="155">CR221+CS221</f>
        <v>5.7476302079999967E-5</v>
      </c>
      <c r="CV221" s="413">
        <f t="shared" ref="CV221:CV277" si="156" xml:space="preserve"> IF( CP221 &lt; 0,  (($CP$16*CU221) / ($CP$17*$CP$19)) / 1000000, (($CP$16*CU221) / ($CP$17*$CP$23)) / 1000000 )</f>
        <v>-7.5952033276496183</v>
      </c>
      <c r="CX221" s="413"/>
      <c r="DL221" s="81"/>
      <c r="DN221" s="123">
        <f t="shared" si="147"/>
        <v>5.4352000000000004E-2</v>
      </c>
      <c r="DO221" s="470">
        <f t="shared" si="148"/>
        <v>-111.48244773560346</v>
      </c>
      <c r="DP221" s="470"/>
      <c r="DQ221" s="470">
        <f t="shared" si="149"/>
        <v>111.72234192279014</v>
      </c>
      <c r="DR221" s="470"/>
      <c r="DS221" s="125">
        <f t="shared" si="150"/>
        <v>0.23989418718667821</v>
      </c>
      <c r="DT221" s="125">
        <f t="shared" si="151"/>
        <v>-223.20478965839359</v>
      </c>
      <c r="ED221" s="80"/>
      <c r="EF221" s="81"/>
      <c r="EH221" s="123">
        <f t="shared" si="143"/>
        <v>5.5728000000000007E-2</v>
      </c>
      <c r="EI221" s="470">
        <f t="shared" si="144"/>
        <v>52420.349418199286</v>
      </c>
      <c r="EJ221" s="470"/>
      <c r="EK221" s="470"/>
      <c r="EL221" s="128">
        <f t="shared" si="145"/>
        <v>1.9654525250725752</v>
      </c>
      <c r="ER221" s="111"/>
      <c r="EX221" s="80"/>
    </row>
    <row r="222" spans="55:154">
      <c r="BC222" s="109">
        <v>8.8999999999999996E-2</v>
      </c>
      <c r="BD222" s="110">
        <f t="shared" si="140"/>
        <v>6.1232000000000002E-2</v>
      </c>
      <c r="BE222" s="111"/>
      <c r="BF222" s="123"/>
      <c r="BG222" s="111"/>
      <c r="BV222" s="81"/>
      <c r="BX222" s="123">
        <f t="shared" si="142"/>
        <v>5.6416000000000008E-2</v>
      </c>
      <c r="BY222" s="123">
        <f t="shared" si="146"/>
        <v>5.6416000000000008E-2</v>
      </c>
      <c r="BZ222" s="496">
        <f t="shared" si="141"/>
        <v>-231.4319168182148</v>
      </c>
      <c r="CA222" s="496"/>
      <c r="CB222" s="496"/>
      <c r="CK222" s="80"/>
      <c r="CM222" s="81"/>
      <c r="CO222" s="123">
        <f t="shared" si="152"/>
        <v>4.8160000000000008E-2</v>
      </c>
      <c r="CP222" s="470">
        <f t="shared" si="153"/>
        <v>3.1839999999999993E-2</v>
      </c>
      <c r="CQ222" s="470"/>
      <c r="CR222" s="129">
        <f t="shared" si="154"/>
        <v>4.5037074431999968E-5</v>
      </c>
      <c r="CS222" s="462">
        <f t="shared" si="139"/>
        <v>1.2241843199999998E-5</v>
      </c>
      <c r="CT222" s="462"/>
      <c r="CU222" s="130">
        <f t="shared" si="155"/>
        <v>5.7278917631999964E-5</v>
      </c>
      <c r="CV222" s="413">
        <f t="shared" si="156"/>
        <v>-7.5691199687343351</v>
      </c>
      <c r="CX222" s="413"/>
      <c r="DL222" s="81"/>
      <c r="DN222" s="123">
        <f t="shared" si="147"/>
        <v>5.5040000000000006E-2</v>
      </c>
      <c r="DO222" s="470">
        <f t="shared" si="148"/>
        <v>-112.89361796010476</v>
      </c>
      <c r="DP222" s="470"/>
      <c r="DQ222" s="470">
        <f t="shared" si="149"/>
        <v>113.12859383864959</v>
      </c>
      <c r="DR222" s="470"/>
      <c r="DS222" s="125">
        <f t="shared" si="150"/>
        <v>0.23497587854483015</v>
      </c>
      <c r="DT222" s="125">
        <f t="shared" si="151"/>
        <v>-226.02221179875437</v>
      </c>
      <c r="ED222" s="80"/>
      <c r="EF222" s="81"/>
      <c r="EH222" s="123">
        <f t="shared" si="143"/>
        <v>5.6416000000000008E-2</v>
      </c>
      <c r="EI222" s="470">
        <f t="shared" si="144"/>
        <v>53717.414042392185</v>
      </c>
      <c r="EJ222" s="470"/>
      <c r="EK222" s="470"/>
      <c r="EL222" s="128">
        <f t="shared" si="145"/>
        <v>1.9415785482504055</v>
      </c>
      <c r="ER222" s="111"/>
      <c r="EX222" s="80"/>
    </row>
    <row r="223" spans="55:154">
      <c r="BC223" s="109">
        <v>0.09</v>
      </c>
      <c r="BD223" s="110">
        <f t="shared" si="140"/>
        <v>6.1920000000000003E-2</v>
      </c>
      <c r="BE223" s="111"/>
      <c r="BF223" s="123"/>
      <c r="BG223" s="111"/>
      <c r="BV223" s="81"/>
      <c r="BX223" s="123">
        <f t="shared" si="142"/>
        <v>5.7104000000000009E-2</v>
      </c>
      <c r="BY223" s="123">
        <f t="shared" si="146"/>
        <v>5.7104000000000009E-2</v>
      </c>
      <c r="BZ223" s="496">
        <f t="shared" si="141"/>
        <v>-234.25425726721741</v>
      </c>
      <c r="CA223" s="496"/>
      <c r="CB223" s="496"/>
      <c r="CE223" s="123"/>
      <c r="CK223" s="80"/>
      <c r="CM223" s="81"/>
      <c r="CO223" s="123">
        <f t="shared" si="152"/>
        <v>4.8848000000000003E-2</v>
      </c>
      <c r="CP223" s="470">
        <f t="shared" si="153"/>
        <v>3.1151999999999999E-2</v>
      </c>
      <c r="CQ223" s="470"/>
      <c r="CR223" s="129">
        <f t="shared" si="154"/>
        <v>4.5037074431999968E-5</v>
      </c>
      <c r="CS223" s="462">
        <f t="shared" si="139"/>
        <v>1.2041618688000002E-5</v>
      </c>
      <c r="CT223" s="462"/>
      <c r="CU223" s="130">
        <f t="shared" si="155"/>
        <v>5.7078693119999971E-5</v>
      </c>
      <c r="CV223" s="413">
        <f t="shared" si="156"/>
        <v>-7.5426613096907751</v>
      </c>
      <c r="CX223" s="413"/>
      <c r="DL223" s="81"/>
      <c r="DN223" s="123">
        <f t="shared" si="147"/>
        <v>5.5728000000000007E-2</v>
      </c>
      <c r="DO223" s="470">
        <f t="shared" si="148"/>
        <v>-114.3047881846061</v>
      </c>
      <c r="DP223" s="470"/>
      <c r="DQ223" s="470">
        <f t="shared" si="149"/>
        <v>114.53495073014703</v>
      </c>
      <c r="DR223" s="470"/>
      <c r="DS223" s="125">
        <f t="shared" si="150"/>
        <v>0.23016254554093507</v>
      </c>
      <c r="DT223" s="125">
        <f t="shared" si="151"/>
        <v>-228.83973891475313</v>
      </c>
      <c r="ED223" s="80"/>
      <c r="EF223" s="81"/>
      <c r="EH223" s="123">
        <f t="shared" si="143"/>
        <v>5.7104000000000009E-2</v>
      </c>
      <c r="EI223" s="470">
        <f t="shared" si="144"/>
        <v>55030.399287058484</v>
      </c>
      <c r="EJ223" s="470"/>
      <c r="EK223" s="470"/>
      <c r="EL223" s="128">
        <f t="shared" si="145"/>
        <v>1.9182763910267087</v>
      </c>
      <c r="ER223" s="111"/>
      <c r="EX223" s="80"/>
    </row>
    <row r="224" spans="55:154">
      <c r="BC224" s="109">
        <v>9.0999999999999998E-2</v>
      </c>
      <c r="BD224" s="110">
        <f t="shared" si="140"/>
        <v>6.2607999999999997E-2</v>
      </c>
      <c r="BE224" s="111"/>
      <c r="BF224" s="123"/>
      <c r="BG224" s="111"/>
      <c r="BV224" s="81"/>
      <c r="BX224" s="123">
        <f t="shared" si="142"/>
        <v>5.779200000000001E-2</v>
      </c>
      <c r="BY224" s="123">
        <f t="shared" si="146"/>
        <v>5.779200000000001E-2</v>
      </c>
      <c r="BZ224" s="496">
        <f t="shared" si="141"/>
        <v>-237.07659771622002</v>
      </c>
      <c r="CA224" s="496"/>
      <c r="CB224" s="496"/>
      <c r="CK224" s="80"/>
      <c r="CM224" s="81"/>
      <c r="CO224" s="123">
        <f t="shared" si="152"/>
        <v>4.9536000000000004E-2</v>
      </c>
      <c r="CP224" s="470">
        <f t="shared" si="153"/>
        <v>3.0463999999999998E-2</v>
      </c>
      <c r="CQ224" s="470"/>
      <c r="CR224" s="129">
        <f t="shared" si="154"/>
        <v>4.5037074431999968E-5</v>
      </c>
      <c r="CS224" s="462">
        <f t="shared" si="139"/>
        <v>1.1838554112E-5</v>
      </c>
      <c r="CT224" s="462"/>
      <c r="CU224" s="130">
        <f t="shared" si="155"/>
        <v>5.6875628543999969E-5</v>
      </c>
      <c r="CV224" s="413">
        <f t="shared" si="156"/>
        <v>-7.5158273505189364</v>
      </c>
      <c r="CX224" s="413"/>
      <c r="DL224" s="81"/>
      <c r="DN224" s="123">
        <f t="shared" si="147"/>
        <v>5.6416000000000008E-2</v>
      </c>
      <c r="DO224" s="470">
        <f t="shared" si="148"/>
        <v>-115.7159584091074</v>
      </c>
      <c r="DP224" s="470"/>
      <c r="DQ224" s="470">
        <f t="shared" si="149"/>
        <v>115.94140907063635</v>
      </c>
      <c r="DR224" s="470"/>
      <c r="DS224" s="125">
        <f t="shared" si="150"/>
        <v>0.22545066152895288</v>
      </c>
      <c r="DT224" s="125">
        <f t="shared" si="151"/>
        <v>-231.65736747974375</v>
      </c>
      <c r="ED224" s="80"/>
      <c r="EF224" s="81"/>
      <c r="EH224" s="123">
        <f t="shared" si="143"/>
        <v>5.779200000000001E-2</v>
      </c>
      <c r="EI224" s="470">
        <f t="shared" si="144"/>
        <v>56359.30536136069</v>
      </c>
      <c r="EJ224" s="470"/>
      <c r="EK224" s="470"/>
      <c r="EL224" s="128">
        <f t="shared" si="145"/>
        <v>1.8955257909859635</v>
      </c>
      <c r="ER224" s="111"/>
      <c r="EX224" s="80"/>
    </row>
    <row r="225" spans="55:154">
      <c r="BC225" s="109">
        <v>9.1999999999999998E-2</v>
      </c>
      <c r="BD225" s="110">
        <f t="shared" si="140"/>
        <v>6.3296000000000005E-2</v>
      </c>
      <c r="BE225" s="111"/>
      <c r="BF225" s="123"/>
      <c r="BG225" s="111"/>
      <c r="BV225" s="81"/>
      <c r="BX225" s="123">
        <f t="shared" si="142"/>
        <v>5.8480000000000011E-2</v>
      </c>
      <c r="BY225" s="123">
        <f t="shared" si="146"/>
        <v>5.8480000000000011E-2</v>
      </c>
      <c r="BZ225" s="496">
        <f t="shared" si="141"/>
        <v>-239.89893816522263</v>
      </c>
      <c r="CA225" s="496"/>
      <c r="CB225" s="496"/>
      <c r="CE225" s="123"/>
      <c r="CK225" s="80"/>
      <c r="CM225" s="81"/>
      <c r="CO225" s="123">
        <f t="shared" si="152"/>
        <v>5.0223999999999998E-2</v>
      </c>
      <c r="CP225" s="470">
        <f t="shared" si="153"/>
        <v>2.9776000000000004E-2</v>
      </c>
      <c r="CQ225" s="470"/>
      <c r="CR225" s="129">
        <f t="shared" si="154"/>
        <v>4.5037074431999968E-5</v>
      </c>
      <c r="CS225" s="462">
        <f t="shared" si="139"/>
        <v>1.1632649472000003E-5</v>
      </c>
      <c r="CT225" s="462"/>
      <c r="CU225" s="130">
        <f t="shared" si="155"/>
        <v>5.6669723903999972E-5</v>
      </c>
      <c r="CV225" s="413">
        <f t="shared" si="156"/>
        <v>-7.4886180912188207</v>
      </c>
      <c r="CX225" s="413"/>
      <c r="DL225" s="81"/>
      <c r="DN225" s="123">
        <f t="shared" si="147"/>
        <v>5.7104000000000009E-2</v>
      </c>
      <c r="DO225" s="470">
        <f t="shared" si="148"/>
        <v>-117.12712863360871</v>
      </c>
      <c r="DP225" s="470"/>
      <c r="DQ225" s="470">
        <f t="shared" si="149"/>
        <v>117.34796550587568</v>
      </c>
      <c r="DR225" s="470"/>
      <c r="DS225" s="125">
        <f t="shared" si="150"/>
        <v>0.2208368722669718</v>
      </c>
      <c r="DT225" s="125">
        <f t="shared" si="151"/>
        <v>-234.47509413948438</v>
      </c>
      <c r="ED225" s="80"/>
      <c r="EF225" s="81"/>
      <c r="EH225" s="123">
        <f t="shared" si="143"/>
        <v>5.8480000000000011E-2</v>
      </c>
      <c r="EI225" s="470">
        <f t="shared" si="144"/>
        <v>57704.13247699666</v>
      </c>
      <c r="EJ225" s="470"/>
      <c r="EK225" s="470"/>
      <c r="EL225" s="128">
        <f t="shared" si="145"/>
        <v>1.8733074300615264</v>
      </c>
      <c r="ER225" s="111"/>
      <c r="EX225" s="80"/>
    </row>
    <row r="226" spans="55:154">
      <c r="BC226" s="109">
        <v>9.2999999999999999E-2</v>
      </c>
      <c r="BD226" s="110">
        <f t="shared" si="140"/>
        <v>6.3983999999999999E-2</v>
      </c>
      <c r="BE226" s="111"/>
      <c r="BF226" s="123"/>
      <c r="BG226" s="111"/>
      <c r="BV226" s="81"/>
      <c r="BX226" s="123">
        <f t="shared" si="142"/>
        <v>5.9167999999999998E-2</v>
      </c>
      <c r="BY226" s="123">
        <f t="shared" si="146"/>
        <v>5.9167999999999998E-2</v>
      </c>
      <c r="BZ226" s="496">
        <f t="shared" si="141"/>
        <v>-242.72127861422524</v>
      </c>
      <c r="CA226" s="496"/>
      <c r="CB226" s="496"/>
      <c r="CK226" s="80"/>
      <c r="CM226" s="81"/>
      <c r="CO226" s="123">
        <f t="shared" si="152"/>
        <v>5.0911999999999999E-2</v>
      </c>
      <c r="CP226" s="470">
        <f t="shared" si="153"/>
        <v>2.9088000000000003E-2</v>
      </c>
      <c r="CQ226" s="470"/>
      <c r="CR226" s="129">
        <f t="shared" si="154"/>
        <v>4.5037074431999968E-5</v>
      </c>
      <c r="CS226" s="462">
        <f t="shared" si="139"/>
        <v>1.1423904768000001E-5</v>
      </c>
      <c r="CT226" s="462"/>
      <c r="CU226" s="130">
        <f t="shared" si="155"/>
        <v>5.6460979199999972E-5</v>
      </c>
      <c r="CV226" s="413">
        <f t="shared" si="156"/>
        <v>-7.4610335317904282</v>
      </c>
      <c r="CX226" s="413"/>
      <c r="DL226" s="81"/>
      <c r="DN226" s="123">
        <f t="shared" si="147"/>
        <v>5.779200000000001E-2</v>
      </c>
      <c r="DO226" s="470">
        <f t="shared" si="148"/>
        <v>-118.53829885811001</v>
      </c>
      <c r="DP226" s="470"/>
      <c r="DQ226" s="470">
        <f t="shared" si="149"/>
        <v>118.75461684384609</v>
      </c>
      <c r="DR226" s="470"/>
      <c r="DS226" s="125">
        <f t="shared" si="150"/>
        <v>0.21631798573608307</v>
      </c>
      <c r="DT226" s="125">
        <f t="shared" si="151"/>
        <v>-237.2929157019561</v>
      </c>
      <c r="ED226" s="80"/>
      <c r="EF226" s="81"/>
      <c r="EH226" s="123">
        <f t="shared" si="143"/>
        <v>5.9167999999999998E-2</v>
      </c>
      <c r="EI226" s="470">
        <f t="shared" si="144"/>
        <v>59064.880848199486</v>
      </c>
      <c r="EJ226" s="470"/>
      <c r="EK226" s="470"/>
      <c r="EL226" s="128">
        <f t="shared" si="145"/>
        <v>1.8516028802565672</v>
      </c>
      <c r="ER226" s="111"/>
      <c r="EX226" s="80"/>
    </row>
    <row r="227" spans="55:154">
      <c r="BC227" s="109">
        <v>9.4E-2</v>
      </c>
      <c r="BD227" s="110">
        <f t="shared" si="140"/>
        <v>6.4672000000000007E-2</v>
      </c>
      <c r="BE227" s="111"/>
      <c r="BF227" s="123"/>
      <c r="BG227" s="111"/>
      <c r="BV227" s="81"/>
      <c r="BX227" s="123">
        <f t="shared" si="142"/>
        <v>5.9855999999999999E-2</v>
      </c>
      <c r="BY227" s="123">
        <f t="shared" si="146"/>
        <v>5.9855999999999999E-2</v>
      </c>
      <c r="BZ227" s="496">
        <f t="shared" si="141"/>
        <v>-245.54361906322782</v>
      </c>
      <c r="CA227" s="496"/>
      <c r="CB227" s="496"/>
      <c r="CE227" s="123"/>
      <c r="CK227" s="80"/>
      <c r="CM227" s="81"/>
      <c r="CO227" s="123">
        <f t="shared" si="152"/>
        <v>5.16E-2</v>
      </c>
      <c r="CP227" s="470">
        <f t="shared" si="153"/>
        <v>2.8400000000000002E-2</v>
      </c>
      <c r="CQ227" s="470"/>
      <c r="CR227" s="129">
        <f t="shared" si="154"/>
        <v>4.5037074431999968E-5</v>
      </c>
      <c r="CS227" s="462">
        <f t="shared" si="139"/>
        <v>1.1212319999999999E-5</v>
      </c>
      <c r="CT227" s="462"/>
      <c r="CU227" s="130">
        <f t="shared" si="155"/>
        <v>5.624939443199997E-5</v>
      </c>
      <c r="CV227" s="413">
        <f t="shared" si="156"/>
        <v>-7.4330736722337578</v>
      </c>
      <c r="CX227" s="413"/>
      <c r="DL227" s="81"/>
      <c r="DN227" s="123">
        <f t="shared" si="147"/>
        <v>5.8480000000000011E-2</v>
      </c>
      <c r="DO227" s="470">
        <f t="shared" si="148"/>
        <v>-119.94946908261132</v>
      </c>
      <c r="DP227" s="470"/>
      <c r="DQ227" s="470">
        <f t="shared" si="149"/>
        <v>120.1613600452829</v>
      </c>
      <c r="DR227" s="470"/>
      <c r="DS227" s="125">
        <f t="shared" si="150"/>
        <v>0.21189096267158902</v>
      </c>
      <c r="DT227" s="125">
        <f t="shared" si="151"/>
        <v>-240.11082912789422</v>
      </c>
      <c r="ED227" s="80"/>
      <c r="EF227" s="81"/>
      <c r="EH227" s="123">
        <f t="shared" si="143"/>
        <v>5.9855999999999999E-2</v>
      </c>
      <c r="EI227" s="470">
        <f t="shared" si="144"/>
        <v>60441.550691737626</v>
      </c>
      <c r="EJ227" s="470"/>
      <c r="EK227" s="470"/>
      <c r="EL227" s="128">
        <f t="shared" si="145"/>
        <v>1.8303945530593377</v>
      </c>
      <c r="ER227" s="111"/>
      <c r="EX227" s="80"/>
    </row>
    <row r="228" spans="55:154">
      <c r="BC228" s="109">
        <v>9.5000000000000001E-2</v>
      </c>
      <c r="BD228" s="110">
        <f t="shared" si="140"/>
        <v>6.5360000000000001E-2</v>
      </c>
      <c r="BE228" s="111"/>
      <c r="BF228" s="123"/>
      <c r="BG228" s="111"/>
      <c r="BV228" s="81"/>
      <c r="BX228" s="123">
        <f t="shared" si="142"/>
        <v>6.0544000000000001E-2</v>
      </c>
      <c r="BY228" s="123">
        <f t="shared" si="146"/>
        <v>6.0544000000000001E-2</v>
      </c>
      <c r="BZ228" s="496">
        <f t="shared" si="141"/>
        <v>-248.36595951223046</v>
      </c>
      <c r="CA228" s="496"/>
      <c r="CB228" s="496"/>
      <c r="CK228" s="80"/>
      <c r="CM228" s="81"/>
      <c r="CO228" s="123">
        <f t="shared" si="152"/>
        <v>5.2288000000000001E-2</v>
      </c>
      <c r="CP228" s="470">
        <f t="shared" si="153"/>
        <v>2.7712000000000001E-2</v>
      </c>
      <c r="CQ228" s="470"/>
      <c r="CR228" s="129">
        <f t="shared" si="154"/>
        <v>4.5037074431999968E-5</v>
      </c>
      <c r="CS228" s="462">
        <f t="shared" si="139"/>
        <v>1.0997895168000001E-5</v>
      </c>
      <c r="CT228" s="462"/>
      <c r="CU228" s="130">
        <f t="shared" si="155"/>
        <v>5.6034969599999966E-5</v>
      </c>
      <c r="CV228" s="413">
        <f t="shared" si="156"/>
        <v>-7.4047385125488088</v>
      </c>
      <c r="CX228" s="413"/>
      <c r="DL228" s="81"/>
      <c r="DN228" s="123">
        <f t="shared" si="147"/>
        <v>5.9167999999999998E-2</v>
      </c>
      <c r="DO228" s="470">
        <f t="shared" si="148"/>
        <v>-121.36063930711262</v>
      </c>
      <c r="DP228" s="470"/>
      <c r="DQ228" s="470">
        <f t="shared" si="149"/>
        <v>121.56819221486131</v>
      </c>
      <c r="DR228" s="470"/>
      <c r="DS228" s="125">
        <f t="shared" si="150"/>
        <v>0.20755290774869195</v>
      </c>
      <c r="DT228" s="125">
        <f t="shared" si="151"/>
        <v>-242.92883152197393</v>
      </c>
      <c r="ED228" s="80"/>
      <c r="EF228" s="81"/>
      <c r="EH228" s="123">
        <f t="shared" si="143"/>
        <v>6.0544000000000001E-2</v>
      </c>
      <c r="EI228" s="470">
        <f t="shared" si="144"/>
        <v>61834.142226914875</v>
      </c>
      <c r="EJ228" s="470"/>
      <c r="EK228" s="470"/>
      <c r="EL228" s="128">
        <f t="shared" si="145"/>
        <v>1.8096656522632533</v>
      </c>
      <c r="ER228" s="111"/>
      <c r="EX228" s="80"/>
    </row>
    <row r="229" spans="55:154">
      <c r="BC229" s="109">
        <v>9.6000000000000002E-2</v>
      </c>
      <c r="BD229" s="110">
        <f t="shared" si="140"/>
        <v>6.6048000000000009E-2</v>
      </c>
      <c r="BE229" s="111"/>
      <c r="BF229" s="123"/>
      <c r="BG229" s="111"/>
      <c r="BV229" s="81"/>
      <c r="BX229" s="123">
        <f t="shared" si="142"/>
        <v>6.1232000000000002E-2</v>
      </c>
      <c r="BY229" s="123">
        <f t="shared" si="146"/>
        <v>6.1232000000000002E-2</v>
      </c>
      <c r="BZ229" s="496">
        <f t="shared" si="141"/>
        <v>-251.1882999612331</v>
      </c>
      <c r="CA229" s="496"/>
      <c r="CB229" s="496"/>
      <c r="CE229" s="123"/>
      <c r="CK229" s="80"/>
      <c r="CM229" s="81"/>
      <c r="CO229" s="123">
        <f t="shared" si="152"/>
        <v>5.2976000000000002E-2</v>
      </c>
      <c r="CP229" s="470">
        <f t="shared" si="153"/>
        <v>2.7023999999999999E-2</v>
      </c>
      <c r="CQ229" s="470"/>
      <c r="CR229" s="129">
        <f t="shared" si="154"/>
        <v>4.5037074431999968E-5</v>
      </c>
      <c r="CS229" s="462">
        <f t="shared" si="139"/>
        <v>1.0780630272000001E-5</v>
      </c>
      <c r="CT229" s="462"/>
      <c r="CU229" s="130">
        <f t="shared" si="155"/>
        <v>5.5817704703999972E-5</v>
      </c>
      <c r="CV229" s="413">
        <f t="shared" si="156"/>
        <v>-7.3760280527355837</v>
      </c>
      <c r="CX229" s="413"/>
      <c r="DL229" s="81"/>
      <c r="DN229" s="123">
        <f t="shared" si="147"/>
        <v>5.9855999999999999E-2</v>
      </c>
      <c r="DO229" s="470">
        <f t="shared" si="148"/>
        <v>-122.77180953161391</v>
      </c>
      <c r="DP229" s="470"/>
      <c r="DQ229" s="470">
        <f t="shared" si="149"/>
        <v>122.9751105929851</v>
      </c>
      <c r="DR229" s="470"/>
      <c r="DS229" s="125">
        <f t="shared" si="150"/>
        <v>0.2033010613711923</v>
      </c>
      <c r="DT229" s="125">
        <f t="shared" si="151"/>
        <v>-245.746920124599</v>
      </c>
      <c r="ED229" s="80"/>
      <c r="EF229" s="81"/>
      <c r="EH229" s="123">
        <f t="shared" si="143"/>
        <v>6.1232000000000002E-2</v>
      </c>
      <c r="EI229" s="470">
        <f t="shared" si="144"/>
        <v>63242.655675570189</v>
      </c>
      <c r="EJ229" s="470"/>
      <c r="EK229" s="470"/>
      <c r="EL229" s="128">
        <f t="shared" si="145"/>
        <v>1.789400129927865</v>
      </c>
      <c r="ER229" s="111"/>
      <c r="EX229" s="80"/>
    </row>
    <row r="230" spans="55:154">
      <c r="BC230" s="109">
        <v>9.7000000000000003E-2</v>
      </c>
      <c r="BD230" s="110">
        <f t="shared" si="140"/>
        <v>6.6736000000000004E-2</v>
      </c>
      <c r="BE230" s="111"/>
      <c r="BF230" s="123"/>
      <c r="BG230" s="111"/>
      <c r="BV230" s="81"/>
      <c r="BX230" s="123">
        <f t="shared" si="142"/>
        <v>6.1920000000000003E-2</v>
      </c>
      <c r="BY230" s="123">
        <f t="shared" si="146"/>
        <v>6.1920000000000003E-2</v>
      </c>
      <c r="BZ230" s="496">
        <f t="shared" si="141"/>
        <v>-254.01064041023574</v>
      </c>
      <c r="CA230" s="496"/>
      <c r="CB230" s="496"/>
      <c r="CK230" s="80"/>
      <c r="CM230" s="81"/>
      <c r="CO230" s="123">
        <f t="shared" si="152"/>
        <v>5.3664000000000003E-2</v>
      </c>
      <c r="CP230" s="470">
        <f t="shared" si="153"/>
        <v>2.6335999999999998E-2</v>
      </c>
      <c r="CQ230" s="470"/>
      <c r="CR230" s="129">
        <f t="shared" si="154"/>
        <v>4.5037074431999968E-5</v>
      </c>
      <c r="CS230" s="462">
        <f t="shared" si="139"/>
        <v>1.0560525312E-5</v>
      </c>
      <c r="CT230" s="462"/>
      <c r="CU230" s="130">
        <f t="shared" si="155"/>
        <v>5.559759974399997E-5</v>
      </c>
      <c r="CV230" s="413">
        <f t="shared" si="156"/>
        <v>-7.3469422927940808</v>
      </c>
      <c r="CX230" s="413"/>
      <c r="DL230" s="81"/>
      <c r="DN230" s="123">
        <f t="shared" si="147"/>
        <v>6.0544000000000001E-2</v>
      </c>
      <c r="DO230" s="470">
        <f t="shared" si="148"/>
        <v>-124.18297975611523</v>
      </c>
      <c r="DP230" s="470"/>
      <c r="DQ230" s="470">
        <f t="shared" si="149"/>
        <v>124.38211254813015</v>
      </c>
      <c r="DR230" s="470"/>
      <c r="DS230" s="125">
        <f t="shared" si="150"/>
        <v>0.19913279201492173</v>
      </c>
      <c r="DT230" s="125">
        <f t="shared" si="151"/>
        <v>-248.56509230424538</v>
      </c>
      <c r="ED230" s="80"/>
      <c r="EF230" s="81"/>
      <c r="EH230" s="123">
        <f t="shared" si="143"/>
        <v>6.1920000000000003E-2</v>
      </c>
      <c r="EI230" s="470">
        <f t="shared" si="144"/>
        <v>64667.091262077985</v>
      </c>
      <c r="EJ230" s="470"/>
      <c r="EK230" s="470"/>
      <c r="EL230" s="128">
        <f t="shared" si="145"/>
        <v>1.7695826452398713</v>
      </c>
      <c r="ER230" s="111"/>
      <c r="EX230" s="80"/>
    </row>
    <row r="231" spans="55:154">
      <c r="BC231" s="109">
        <v>9.8000000000000004E-2</v>
      </c>
      <c r="BD231" s="110">
        <f t="shared" si="140"/>
        <v>6.7424000000000012E-2</v>
      </c>
      <c r="BE231" s="111"/>
      <c r="BF231" s="123"/>
      <c r="BG231" s="111"/>
      <c r="BV231" s="81"/>
      <c r="BX231" s="123">
        <f t="shared" si="142"/>
        <v>6.2607999999999997E-2</v>
      </c>
      <c r="BY231" s="123">
        <f t="shared" si="146"/>
        <v>6.2607999999999997E-2</v>
      </c>
      <c r="BZ231" s="496">
        <f t="shared" si="141"/>
        <v>-256.83298085923832</v>
      </c>
      <c r="CA231" s="496"/>
      <c r="CB231" s="496"/>
      <c r="CE231" s="123"/>
      <c r="CK231" s="80"/>
      <c r="CM231" s="81"/>
      <c r="CO231" s="123">
        <f t="shared" si="152"/>
        <v>5.4352000000000004E-2</v>
      </c>
      <c r="CP231" s="470">
        <f t="shared" si="153"/>
        <v>2.5647999999999997E-2</v>
      </c>
      <c r="CQ231" s="470"/>
      <c r="CR231" s="129">
        <f t="shared" si="154"/>
        <v>4.5037074431999968E-5</v>
      </c>
      <c r="CS231" s="462">
        <f t="shared" si="139"/>
        <v>1.0337580287999999E-5</v>
      </c>
      <c r="CT231" s="462"/>
      <c r="CU231" s="130">
        <f t="shared" si="155"/>
        <v>5.5374654719999965E-5</v>
      </c>
      <c r="CV231" s="413">
        <f t="shared" si="156"/>
        <v>-7.3174812327242993</v>
      </c>
      <c r="CX231" s="413"/>
      <c r="DL231" s="81"/>
      <c r="DN231" s="123">
        <f t="shared" si="147"/>
        <v>6.1232000000000002E-2</v>
      </c>
      <c r="DO231" s="470">
        <f t="shared" si="148"/>
        <v>-125.59414998061655</v>
      </c>
      <c r="DP231" s="470"/>
      <c r="DQ231" s="470">
        <f t="shared" si="149"/>
        <v>125.78919556969986</v>
      </c>
      <c r="DR231" s="470"/>
      <c r="DS231" s="125">
        <f t="shared" si="150"/>
        <v>0.19504558908330694</v>
      </c>
      <c r="DT231" s="125">
        <f t="shared" si="151"/>
        <v>-251.38334555031639</v>
      </c>
      <c r="ED231" s="80"/>
      <c r="EF231" s="81"/>
      <c r="EH231" s="123">
        <f t="shared" si="143"/>
        <v>6.2607999999999997E-2</v>
      </c>
      <c r="EI231" s="470">
        <f t="shared" si="144"/>
        <v>66107.449213347849</v>
      </c>
      <c r="EJ231" s="470"/>
      <c r="EK231" s="470"/>
      <c r="EL231" s="128">
        <f t="shared" si="145"/>
        <v>1.7501985260541857</v>
      </c>
      <c r="ER231" s="111"/>
      <c r="EX231" s="80"/>
    </row>
    <row r="232" spans="55:154">
      <c r="BC232" s="109">
        <v>9.9000000000000005E-2</v>
      </c>
      <c r="BD232" s="110">
        <f t="shared" si="140"/>
        <v>6.8112000000000006E-2</v>
      </c>
      <c r="BE232" s="111"/>
      <c r="BF232" s="123"/>
      <c r="BG232" s="111"/>
      <c r="BV232" s="81"/>
      <c r="BX232" s="123">
        <f t="shared" si="142"/>
        <v>6.3296000000000005E-2</v>
      </c>
      <c r="BY232" s="123">
        <f t="shared" si="146"/>
        <v>6.3296000000000005E-2</v>
      </c>
      <c r="BZ232" s="496">
        <f t="shared" si="141"/>
        <v>-259.65532130824096</v>
      </c>
      <c r="CA232" s="496"/>
      <c r="CB232" s="496"/>
      <c r="CK232" s="80"/>
      <c r="CM232" s="81"/>
      <c r="CO232" s="123">
        <f t="shared" si="152"/>
        <v>5.5040000000000006E-2</v>
      </c>
      <c r="CP232" s="470">
        <f t="shared" si="153"/>
        <v>2.4959999999999996E-2</v>
      </c>
      <c r="CQ232" s="470"/>
      <c r="CR232" s="129">
        <f t="shared" si="154"/>
        <v>4.5037074431999968E-5</v>
      </c>
      <c r="CS232" s="462">
        <f t="shared" si="139"/>
        <v>1.0111795199999998E-5</v>
      </c>
      <c r="CT232" s="462"/>
      <c r="CU232" s="130">
        <f t="shared" si="155"/>
        <v>5.5148869631999964E-5</v>
      </c>
      <c r="CV232" s="413">
        <f t="shared" si="156"/>
        <v>-7.2876448725262417</v>
      </c>
      <c r="CX232" s="413"/>
      <c r="DL232" s="81"/>
      <c r="DN232" s="123">
        <f t="shared" si="147"/>
        <v>6.1920000000000003E-2</v>
      </c>
      <c r="DO232" s="470">
        <f t="shared" si="148"/>
        <v>-127.00532020511787</v>
      </c>
      <c r="DP232" s="470"/>
      <c r="DQ232" s="470">
        <f t="shared" si="149"/>
        <v>127.1963572613533</v>
      </c>
      <c r="DR232" s="470"/>
      <c r="DS232" s="125">
        <f t="shared" si="150"/>
        <v>0.19103705623543021</v>
      </c>
      <c r="DT232" s="125">
        <f t="shared" si="151"/>
        <v>-254.20167746647115</v>
      </c>
      <c r="ED232" s="80"/>
      <c r="EF232" s="81"/>
      <c r="EH232" s="123">
        <f t="shared" si="143"/>
        <v>6.3296000000000005E-2</v>
      </c>
      <c r="EI232" s="470">
        <f t="shared" si="144"/>
        <v>67563.729758824775</v>
      </c>
      <c r="EJ232" s="470"/>
      <c r="EK232" s="470"/>
      <c r="EL232" s="128">
        <f t="shared" si="145"/>
        <v>1.7312337329138765</v>
      </c>
      <c r="ER232" s="111"/>
      <c r="EX232" s="80"/>
    </row>
    <row r="233" spans="55:154">
      <c r="BC233" s="109">
        <v>0.1</v>
      </c>
      <c r="BD233" s="110">
        <f t="shared" si="140"/>
        <v>6.8800000000000014E-2</v>
      </c>
      <c r="BE233" s="111"/>
      <c r="BF233" s="123"/>
      <c r="BG233" s="111"/>
      <c r="BV233" s="81"/>
      <c r="BX233" s="123">
        <f t="shared" si="142"/>
        <v>6.3983999999999999E-2</v>
      </c>
      <c r="BY233" s="123">
        <f t="shared" si="146"/>
        <v>6.3983999999999999E-2</v>
      </c>
      <c r="BZ233" s="496">
        <f t="shared" si="141"/>
        <v>-262.47766175724354</v>
      </c>
      <c r="CA233" s="496"/>
      <c r="CB233" s="496"/>
      <c r="CE233" s="123"/>
      <c r="CK233" s="80"/>
      <c r="CM233" s="81"/>
      <c r="CO233" s="123">
        <f t="shared" si="152"/>
        <v>5.5728000000000007E-2</v>
      </c>
      <c r="CP233" s="470">
        <f t="shared" si="153"/>
        <v>2.4271999999999995E-2</v>
      </c>
      <c r="CQ233" s="470"/>
      <c r="CR233" s="129">
        <f t="shared" si="154"/>
        <v>4.5037074431999968E-5</v>
      </c>
      <c r="CS233" s="462">
        <f t="shared" si="139"/>
        <v>9.8831700480000003E-6</v>
      </c>
      <c r="CT233" s="462"/>
      <c r="CU233" s="130">
        <f t="shared" si="155"/>
        <v>5.4920244479999968E-5</v>
      </c>
      <c r="CV233" s="413">
        <f t="shared" si="156"/>
        <v>-7.2574332121999072</v>
      </c>
      <c r="CX233" s="413"/>
      <c r="DL233" s="81"/>
      <c r="DN233" s="123">
        <f t="shared" si="147"/>
        <v>6.2607999999999997E-2</v>
      </c>
      <c r="DO233" s="470">
        <f t="shared" si="148"/>
        <v>-128.41649042961916</v>
      </c>
      <c r="DP233" s="470"/>
      <c r="DQ233" s="470">
        <f t="shared" si="149"/>
        <v>128.60359533476941</v>
      </c>
      <c r="DR233" s="470"/>
      <c r="DS233" s="125">
        <f t="shared" si="150"/>
        <v>0.18710490515024958</v>
      </c>
      <c r="DT233" s="125">
        <f t="shared" si="151"/>
        <v>-257.02008576438857</v>
      </c>
      <c r="ED233" s="80"/>
      <c r="EF233" s="81"/>
      <c r="EH233" s="123">
        <f t="shared" si="143"/>
        <v>6.3983999999999999E-2</v>
      </c>
      <c r="EI233" s="470">
        <f t="shared" si="144"/>
        <v>69035.933130488949</v>
      </c>
      <c r="EJ233" s="470"/>
      <c r="EK233" s="470"/>
      <c r="EL233" s="128">
        <f t="shared" si="145"/>
        <v>1.7126748253648747</v>
      </c>
      <c r="ER233" s="111"/>
      <c r="EX233" s="80"/>
    </row>
    <row r="234" spans="55:154">
      <c r="BC234" s="109">
        <v>0.10100000000000001</v>
      </c>
      <c r="BD234" s="110">
        <f t="shared" si="140"/>
        <v>6.9488000000000008E-2</v>
      </c>
      <c r="BE234" s="111"/>
      <c r="BF234" s="123"/>
      <c r="BG234" s="111"/>
      <c r="BV234" s="81"/>
      <c r="BX234" s="123">
        <f t="shared" si="142"/>
        <v>6.4672000000000007E-2</v>
      </c>
      <c r="BY234" s="123">
        <f t="shared" si="146"/>
        <v>6.4672000000000007E-2</v>
      </c>
      <c r="BZ234" s="496">
        <f t="shared" si="141"/>
        <v>-265.30000220624623</v>
      </c>
      <c r="CA234" s="496"/>
      <c r="CB234" s="496"/>
      <c r="CK234" s="80"/>
      <c r="CM234" s="81"/>
      <c r="CO234" s="123">
        <f t="shared" si="152"/>
        <v>5.6416000000000008E-2</v>
      </c>
      <c r="CP234" s="470">
        <f t="shared" si="153"/>
        <v>2.3583999999999994E-2</v>
      </c>
      <c r="CQ234" s="470"/>
      <c r="CR234" s="129">
        <f t="shared" si="154"/>
        <v>4.5037074431999968E-5</v>
      </c>
      <c r="CS234" s="462">
        <f t="shared" si="139"/>
        <v>9.6517048319999983E-6</v>
      </c>
      <c r="CT234" s="462"/>
      <c r="CU234" s="130">
        <f t="shared" si="155"/>
        <v>5.4688779263999969E-5</v>
      </c>
      <c r="CV234" s="413">
        <f t="shared" si="156"/>
        <v>-7.2268462517452949</v>
      </c>
      <c r="CX234" s="413"/>
      <c r="DL234" s="81"/>
      <c r="DN234" s="123">
        <f t="shared" si="147"/>
        <v>6.3296000000000005E-2</v>
      </c>
      <c r="DO234" s="470">
        <f t="shared" si="148"/>
        <v>-129.82766065412048</v>
      </c>
      <c r="DP234" s="470"/>
      <c r="DQ234" s="470">
        <f t="shared" si="149"/>
        <v>130.01090760381518</v>
      </c>
      <c r="DR234" s="470"/>
      <c r="DS234" s="125">
        <f t="shared" si="150"/>
        <v>0.18324694969470556</v>
      </c>
      <c r="DT234" s="125">
        <f t="shared" si="151"/>
        <v>-259.83856825793566</v>
      </c>
      <c r="ED234" s="80"/>
      <c r="EF234" s="81"/>
      <c r="EH234" s="123">
        <f t="shared" si="143"/>
        <v>6.4672000000000007E-2</v>
      </c>
      <c r="EI234" s="470">
        <f t="shared" si="144"/>
        <v>70524.059562856128</v>
      </c>
      <c r="EJ234" s="470"/>
      <c r="EK234" s="470"/>
      <c r="EL234" s="128">
        <f t="shared" si="145"/>
        <v>1.6945089303967553</v>
      </c>
      <c r="ER234" s="111"/>
      <c r="EX234" s="80"/>
    </row>
    <row r="235" spans="55:154">
      <c r="BC235" s="109">
        <v>0.10199999999999999</v>
      </c>
      <c r="BD235" s="110">
        <f t="shared" si="140"/>
        <v>7.0176000000000002E-2</v>
      </c>
      <c r="BE235" s="111"/>
      <c r="BF235" s="123"/>
      <c r="BG235" s="111"/>
      <c r="BV235" s="81"/>
      <c r="BX235" s="123">
        <f t="shared" si="142"/>
        <v>6.5360000000000001E-2</v>
      </c>
      <c r="BY235" s="123">
        <f t="shared" si="146"/>
        <v>6.5360000000000001E-2</v>
      </c>
      <c r="BZ235" s="496">
        <f t="shared" si="141"/>
        <v>-268.12234265524881</v>
      </c>
      <c r="CA235" s="496"/>
      <c r="CB235" s="496"/>
      <c r="CE235" s="123"/>
      <c r="CK235" s="80"/>
      <c r="CM235" s="81"/>
      <c r="CO235" s="123">
        <f t="shared" si="152"/>
        <v>5.7104000000000009E-2</v>
      </c>
      <c r="CP235" s="470">
        <f t="shared" si="153"/>
        <v>2.2895999999999993E-2</v>
      </c>
      <c r="CQ235" s="470"/>
      <c r="CR235" s="129">
        <f t="shared" si="154"/>
        <v>4.5037074431999968E-5</v>
      </c>
      <c r="CS235" s="462">
        <f t="shared" si="139"/>
        <v>9.4173995519999974E-6</v>
      </c>
      <c r="CT235" s="462"/>
      <c r="CU235" s="130">
        <f t="shared" si="155"/>
        <v>5.4454473983999962E-5</v>
      </c>
      <c r="CV235" s="413">
        <f t="shared" si="156"/>
        <v>-7.1958839911624031</v>
      </c>
      <c r="CX235" s="413"/>
      <c r="DL235" s="81"/>
      <c r="DN235" s="123">
        <f t="shared" si="147"/>
        <v>6.3983999999999999E-2</v>
      </c>
      <c r="DO235" s="470">
        <f t="shared" si="148"/>
        <v>-131.23883087862177</v>
      </c>
      <c r="DP235" s="470"/>
      <c r="DQ235" s="470">
        <f t="shared" si="149"/>
        <v>131.41829197908675</v>
      </c>
      <c r="DR235" s="470"/>
      <c r="DS235" s="125">
        <f t="shared" si="150"/>
        <v>0.17946110046497665</v>
      </c>
      <c r="DT235" s="125">
        <f t="shared" si="151"/>
        <v>-262.65712285770849</v>
      </c>
      <c r="ED235" s="80"/>
      <c r="EF235" s="81"/>
      <c r="EH235" s="123">
        <f t="shared" si="143"/>
        <v>6.5360000000000001E-2</v>
      </c>
      <c r="EI235" s="470">
        <f t="shared" si="144"/>
        <v>72028.109292976922</v>
      </c>
      <c r="EJ235" s="470"/>
      <c r="EK235" s="470"/>
      <c r="EL235" s="128">
        <f t="shared" si="145"/>
        <v>1.6767237128549335</v>
      </c>
      <c r="ER235" s="111"/>
      <c r="EX235" s="80"/>
    </row>
    <row r="236" spans="55:154">
      <c r="BC236" s="109">
        <v>0.10299999999999999</v>
      </c>
      <c r="BD236" s="110">
        <f t="shared" si="140"/>
        <v>7.0863999999999996E-2</v>
      </c>
      <c r="BE236" s="111"/>
      <c r="BF236" s="123"/>
      <c r="BG236" s="111"/>
      <c r="BV236" s="81"/>
      <c r="BX236" s="123">
        <f t="shared" si="142"/>
        <v>6.6048000000000009E-2</v>
      </c>
      <c r="BY236" s="123">
        <f t="shared" si="146"/>
        <v>6.6048000000000009E-2</v>
      </c>
      <c r="BZ236" s="496">
        <f t="shared" si="141"/>
        <v>-270.94468310425145</v>
      </c>
      <c r="CA236" s="496"/>
      <c r="CB236" s="496"/>
      <c r="CK236" s="80"/>
      <c r="CM236" s="81"/>
      <c r="CO236" s="123">
        <f t="shared" si="152"/>
        <v>5.779200000000001E-2</v>
      </c>
      <c r="CP236" s="470">
        <f t="shared" si="153"/>
        <v>2.2207999999999992E-2</v>
      </c>
      <c r="CQ236" s="470"/>
      <c r="CR236" s="129">
        <f t="shared" si="154"/>
        <v>4.5037074431999968E-5</v>
      </c>
      <c r="CS236" s="462">
        <f t="shared" si="139"/>
        <v>9.1802542079999991E-6</v>
      </c>
      <c r="CT236" s="462"/>
      <c r="CU236" s="130">
        <f t="shared" si="155"/>
        <v>5.4217328639999965E-5</v>
      </c>
      <c r="CV236" s="413">
        <f t="shared" si="156"/>
        <v>-7.1645464304512361</v>
      </c>
      <c r="CX236" s="413"/>
      <c r="DL236" s="81"/>
      <c r="DN236" s="123">
        <f t="shared" si="147"/>
        <v>6.4672000000000007E-2</v>
      </c>
      <c r="DO236" s="470">
        <f t="shared" si="148"/>
        <v>-132.65000110312312</v>
      </c>
      <c r="DP236" s="470"/>
      <c r="DQ236" s="470">
        <f t="shared" si="149"/>
        <v>132.82574646279681</v>
      </c>
      <c r="DR236" s="470"/>
      <c r="DS236" s="125">
        <f t="shared" si="150"/>
        <v>0.17574535967369798</v>
      </c>
      <c r="DT236" s="125">
        <f t="shared" si="151"/>
        <v>-265.47574756591996</v>
      </c>
      <c r="ED236" s="80"/>
      <c r="EF236" s="81"/>
      <c r="EH236" s="123">
        <f t="shared" si="143"/>
        <v>6.6048000000000009E-2</v>
      </c>
      <c r="EI236" s="470">
        <f t="shared" si="144"/>
        <v>73548.082560437659</v>
      </c>
      <c r="EJ236" s="470"/>
      <c r="EK236" s="470"/>
      <c r="EL236" s="128">
        <f t="shared" si="145"/>
        <v>1.6593073476822706</v>
      </c>
      <c r="ER236" s="111"/>
      <c r="EX236" s="80"/>
    </row>
    <row r="237" spans="55:154">
      <c r="BC237" s="109">
        <v>0.104</v>
      </c>
      <c r="BD237" s="110">
        <f t="shared" si="140"/>
        <v>7.1552000000000004E-2</v>
      </c>
      <c r="BE237" s="111"/>
      <c r="BF237" s="123"/>
      <c r="BG237" s="111"/>
      <c r="BV237" s="81"/>
      <c r="BX237" s="123">
        <f t="shared" si="142"/>
        <v>6.6736000000000004E-2</v>
      </c>
      <c r="BY237" s="123">
        <f t="shared" si="146"/>
        <v>6.6736000000000004E-2</v>
      </c>
      <c r="BZ237" s="496">
        <f t="shared" si="141"/>
        <v>-273.76702355325403</v>
      </c>
      <c r="CA237" s="496"/>
      <c r="CB237" s="496"/>
      <c r="CE237" s="123"/>
      <c r="CK237" s="80"/>
      <c r="CM237" s="81"/>
      <c r="CO237" s="123">
        <f t="shared" si="152"/>
        <v>5.8480000000000011E-2</v>
      </c>
      <c r="CP237" s="470">
        <f t="shared" si="153"/>
        <v>2.1519999999999991E-2</v>
      </c>
      <c r="CQ237" s="470"/>
      <c r="CR237" s="129">
        <f t="shared" si="154"/>
        <v>4.5037074431999968E-5</v>
      </c>
      <c r="CS237" s="462">
        <f t="shared" si="139"/>
        <v>8.9402687999999967E-6</v>
      </c>
      <c r="CT237" s="462"/>
      <c r="CU237" s="130">
        <f t="shared" si="155"/>
        <v>5.3977343231999966E-5</v>
      </c>
      <c r="CV237" s="413">
        <f t="shared" si="156"/>
        <v>-7.1328335696117904</v>
      </c>
      <c r="CX237" s="413"/>
      <c r="DL237" s="81"/>
      <c r="DN237" s="123">
        <f t="shared" si="147"/>
        <v>6.5360000000000001E-2</v>
      </c>
      <c r="DO237" s="470">
        <f t="shared" si="148"/>
        <v>-134.06117132762441</v>
      </c>
      <c r="DP237" s="470"/>
      <c r="DQ237" s="470">
        <f t="shared" si="149"/>
        <v>134.23326914398217</v>
      </c>
      <c r="DR237" s="470"/>
      <c r="DS237" s="125">
        <f t="shared" si="150"/>
        <v>0.17209781635776267</v>
      </c>
      <c r="DT237" s="125">
        <f t="shared" si="151"/>
        <v>-268.29444047160655</v>
      </c>
      <c r="ED237" s="80"/>
      <c r="EF237" s="81"/>
      <c r="EH237" s="123">
        <f t="shared" si="143"/>
        <v>6.6736000000000004E-2</v>
      </c>
      <c r="EI237" s="470">
        <f t="shared" si="144"/>
        <v>75083.979607359739</v>
      </c>
      <c r="EJ237" s="470"/>
      <c r="EK237" s="470"/>
      <c r="EL237" s="128">
        <f t="shared" si="145"/>
        <v>1.6422484938597091</v>
      </c>
      <c r="ER237" s="111"/>
      <c r="EX237" s="80"/>
    </row>
    <row r="238" spans="55:154">
      <c r="BC238" s="109">
        <v>0.105</v>
      </c>
      <c r="BD238" s="110">
        <f t="shared" si="140"/>
        <v>7.2239999999999999E-2</v>
      </c>
      <c r="BE238" s="111"/>
      <c r="BF238" s="123"/>
      <c r="BG238" s="111"/>
      <c r="BV238" s="81"/>
      <c r="BX238" s="123">
        <f t="shared" si="142"/>
        <v>6.7424000000000012E-2</v>
      </c>
      <c r="BY238" s="123">
        <f t="shared" si="146"/>
        <v>6.7424000000000012E-2</v>
      </c>
      <c r="BZ238" s="496">
        <f t="shared" si="141"/>
        <v>-276.58936400225667</v>
      </c>
      <c r="CA238" s="496"/>
      <c r="CB238" s="496"/>
      <c r="CK238" s="80"/>
      <c r="CM238" s="81"/>
      <c r="CO238" s="123">
        <f t="shared" si="152"/>
        <v>5.9167999999999998E-2</v>
      </c>
      <c r="CP238" s="470">
        <f t="shared" si="153"/>
        <v>2.0832000000000003E-2</v>
      </c>
      <c r="CQ238" s="470"/>
      <c r="CR238" s="129">
        <f t="shared" si="154"/>
        <v>4.5037074431999968E-5</v>
      </c>
      <c r="CS238" s="462">
        <f t="shared" si="139"/>
        <v>8.6974433280000021E-6</v>
      </c>
      <c r="CT238" s="462"/>
      <c r="CU238" s="130">
        <f t="shared" si="155"/>
        <v>5.3734517759999972E-5</v>
      </c>
      <c r="CV238" s="413">
        <f t="shared" si="156"/>
        <v>-7.1007454086440678</v>
      </c>
      <c r="CX238" s="413"/>
      <c r="DL238" s="81"/>
      <c r="DN238" s="123">
        <f t="shared" si="147"/>
        <v>6.6048000000000009E-2</v>
      </c>
      <c r="DO238" s="470">
        <f t="shared" si="148"/>
        <v>-135.47234155212573</v>
      </c>
      <c r="DP238" s="470"/>
      <c r="DQ238" s="470">
        <f t="shared" si="149"/>
        <v>135.6408581940091</v>
      </c>
      <c r="DR238" s="470"/>
      <c r="DS238" s="125">
        <f t="shared" si="150"/>
        <v>0.16851664188337168</v>
      </c>
      <c r="DT238" s="125">
        <f t="shared" si="151"/>
        <v>-271.1131997461348</v>
      </c>
      <c r="ED238" s="80"/>
      <c r="EF238" s="81"/>
      <c r="EH238" s="123">
        <f t="shared" si="143"/>
        <v>6.7424000000000012E-2</v>
      </c>
      <c r="EI238" s="470">
        <f t="shared" si="144"/>
        <v>76635.800678400032</v>
      </c>
      <c r="EJ238" s="470"/>
      <c r="EK238" s="470"/>
      <c r="EL238" s="128">
        <f t="shared" si="145"/>
        <v>1.6255362699259761</v>
      </c>
      <c r="ER238" s="111"/>
      <c r="EX238" s="80"/>
    </row>
    <row r="239" spans="55:154">
      <c r="BC239" s="109">
        <v>0.106</v>
      </c>
      <c r="BD239" s="110">
        <f t="shared" si="140"/>
        <v>7.2928000000000007E-2</v>
      </c>
      <c r="BE239" s="111"/>
      <c r="BF239" s="123"/>
      <c r="BG239" s="111"/>
      <c r="BV239" s="81"/>
      <c r="BX239" s="123">
        <f t="shared" si="142"/>
        <v>6.8112000000000006E-2</v>
      </c>
      <c r="BY239" s="123">
        <f t="shared" si="146"/>
        <v>6.8112000000000006E-2</v>
      </c>
      <c r="BZ239" s="496">
        <f t="shared" si="141"/>
        <v>-279.41170445125931</v>
      </c>
      <c r="CA239" s="496"/>
      <c r="CB239" s="496"/>
      <c r="CE239" s="123"/>
      <c r="CK239" s="80"/>
      <c r="CM239" s="81"/>
      <c r="CO239" s="123">
        <f t="shared" si="152"/>
        <v>5.9855999999999999E-2</v>
      </c>
      <c r="CP239" s="470">
        <f t="shared" si="153"/>
        <v>2.0144000000000002E-2</v>
      </c>
      <c r="CQ239" s="470"/>
      <c r="CR239" s="129">
        <f t="shared" si="154"/>
        <v>4.5037074431999968E-5</v>
      </c>
      <c r="CS239" s="462">
        <f t="shared" si="139"/>
        <v>8.4517777920000017E-6</v>
      </c>
      <c r="CT239" s="462"/>
      <c r="CU239" s="130">
        <f t="shared" si="155"/>
        <v>5.3488852223999968E-5</v>
      </c>
      <c r="CV239" s="413">
        <f t="shared" si="156"/>
        <v>-7.0682819475480683</v>
      </c>
      <c r="CX239" s="413"/>
      <c r="DL239" s="81"/>
      <c r="DN239" s="123">
        <f t="shared" si="147"/>
        <v>6.6736000000000004E-2</v>
      </c>
      <c r="DO239" s="470">
        <f t="shared" si="148"/>
        <v>-136.88351177662702</v>
      </c>
      <c r="DP239" s="470"/>
      <c r="DQ239" s="470">
        <f t="shared" si="149"/>
        <v>137.04851186235447</v>
      </c>
      <c r="DR239" s="470"/>
      <c r="DS239" s="125">
        <f t="shared" si="150"/>
        <v>0.16500008572745628</v>
      </c>
      <c r="DT239" s="125">
        <f t="shared" si="151"/>
        <v>-273.93202363898149</v>
      </c>
      <c r="ED239" s="80"/>
      <c r="EF239" s="81"/>
      <c r="EH239" s="123">
        <f t="shared" si="143"/>
        <v>6.8112000000000006E-2</v>
      </c>
      <c r="EI239" s="470">
        <f t="shared" si="144"/>
        <v>78203.546020750466</v>
      </c>
      <c r="EJ239" s="470"/>
      <c r="EK239" s="470"/>
      <c r="EL239" s="128">
        <f t="shared" si="145"/>
        <v>1.6091602309660329</v>
      </c>
      <c r="ER239" s="111"/>
      <c r="EX239" s="80"/>
    </row>
    <row r="240" spans="55:154">
      <c r="BC240" s="109">
        <v>0.107</v>
      </c>
      <c r="BD240" s="110">
        <f t="shared" si="140"/>
        <v>7.3616000000000001E-2</v>
      </c>
      <c r="BE240" s="111"/>
      <c r="BF240" s="123"/>
      <c r="BG240" s="111"/>
      <c r="BV240" s="81"/>
      <c r="BX240" s="123">
        <f t="shared" si="142"/>
        <v>6.8800000000000014E-2</v>
      </c>
      <c r="BY240" s="123">
        <f t="shared" si="146"/>
        <v>6.8800000000000014E-2</v>
      </c>
      <c r="BZ240" s="496">
        <f t="shared" si="141"/>
        <v>-282.23404490026195</v>
      </c>
      <c r="CA240" s="496"/>
      <c r="CB240" s="496"/>
      <c r="CK240" s="80"/>
      <c r="CM240" s="81"/>
      <c r="CO240" s="123">
        <f t="shared" si="152"/>
        <v>6.0544000000000001E-2</v>
      </c>
      <c r="CP240" s="470">
        <f t="shared" si="153"/>
        <v>1.9456000000000001E-2</v>
      </c>
      <c r="CQ240" s="470"/>
      <c r="CR240" s="129">
        <f t="shared" si="154"/>
        <v>4.5037074431999968E-5</v>
      </c>
      <c r="CS240" s="462">
        <f t="shared" si="139"/>
        <v>8.2032721920000006E-6</v>
      </c>
      <c r="CT240" s="462"/>
      <c r="CU240" s="130">
        <f t="shared" si="155"/>
        <v>5.3240346623999968E-5</v>
      </c>
      <c r="CV240" s="413">
        <f t="shared" si="156"/>
        <v>-7.035443186323791</v>
      </c>
      <c r="CX240" s="413"/>
      <c r="DL240" s="81"/>
      <c r="DN240" s="123">
        <f t="shared" si="147"/>
        <v>6.7424000000000012E-2</v>
      </c>
      <c r="DO240" s="470">
        <f t="shared" si="148"/>
        <v>-138.29468200112834</v>
      </c>
      <c r="DP240" s="470"/>
      <c r="DQ240" s="470">
        <f t="shared" si="149"/>
        <v>138.45622847264377</v>
      </c>
      <c r="DR240" s="470"/>
      <c r="DS240" s="125">
        <f t="shared" si="150"/>
        <v>0.161546471515436</v>
      </c>
      <c r="DT240" s="125">
        <f t="shared" si="151"/>
        <v>-276.75091047377214</v>
      </c>
      <c r="ED240" s="80"/>
      <c r="EF240" s="81"/>
      <c r="EH240" s="123">
        <f t="shared" si="143"/>
        <v>6.8800000000000014E-2</v>
      </c>
      <c r="EI240" s="470">
        <f t="shared" si="144"/>
        <v>79787.215884138539</v>
      </c>
      <c r="EJ240" s="470"/>
      <c r="EK240" s="470"/>
      <c r="EL240" s="128">
        <f t="shared" si="145"/>
        <v>1.593110346966599</v>
      </c>
      <c r="ER240" s="111"/>
      <c r="EX240" s="80"/>
    </row>
    <row r="241" spans="55:154">
      <c r="BC241" s="109">
        <v>0.108</v>
      </c>
      <c r="BD241" s="110">
        <f t="shared" si="140"/>
        <v>7.4304000000000009E-2</v>
      </c>
      <c r="BE241" s="111"/>
      <c r="BF241" s="123"/>
      <c r="BG241" s="111"/>
      <c r="BV241" s="81"/>
      <c r="BX241" s="123">
        <f t="shared" si="142"/>
        <v>6.9488000000000008E-2</v>
      </c>
      <c r="BY241" s="123">
        <f t="shared" si="146"/>
        <v>6.9488000000000008E-2</v>
      </c>
      <c r="BZ241" s="496">
        <f t="shared" si="141"/>
        <v>-285.05638534926453</v>
      </c>
      <c r="CA241" s="496"/>
      <c r="CB241" s="496"/>
      <c r="CE241" s="123"/>
      <c r="CK241" s="80"/>
      <c r="CM241" s="81"/>
      <c r="CO241" s="123">
        <f t="shared" si="152"/>
        <v>6.1232000000000002E-2</v>
      </c>
      <c r="CP241" s="470">
        <f t="shared" si="153"/>
        <v>1.8768E-2</v>
      </c>
      <c r="CQ241" s="470"/>
      <c r="CR241" s="129">
        <f t="shared" si="154"/>
        <v>4.5037074431999968E-5</v>
      </c>
      <c r="CS241" s="462">
        <f t="shared" ref="CS241:CS277" si="157">IF( CP241 &gt; 0, (($CP$18 - $CP$21 - ABS(CO241) ) * ( (($CP$18 - $CP$21 - ABS(CO241) )/2) +ABS(CO241) ) * $CP$24), 0)</f>
        <v>7.9519265280000006E-6</v>
      </c>
      <c r="CT241" s="462"/>
      <c r="CU241" s="130">
        <f t="shared" si="155"/>
        <v>5.2989000959999967E-5</v>
      </c>
      <c r="CV241" s="413">
        <f t="shared" si="156"/>
        <v>-7.0022291249712358</v>
      </c>
      <c r="CX241" s="413"/>
      <c r="DL241" s="81"/>
      <c r="DN241" s="123">
        <f t="shared" si="147"/>
        <v>6.8112000000000006E-2</v>
      </c>
      <c r="DO241" s="470">
        <f t="shared" si="148"/>
        <v>-139.70585222562966</v>
      </c>
      <c r="DP241" s="470"/>
      <c r="DQ241" s="470">
        <f t="shared" si="149"/>
        <v>139.86400641892706</v>
      </c>
      <c r="DR241" s="470"/>
      <c r="DS241" s="125">
        <f t="shared" si="150"/>
        <v>0.15815419329740621</v>
      </c>
      <c r="DT241" s="125">
        <f t="shared" si="151"/>
        <v>-279.56985864455669</v>
      </c>
      <c r="ED241" s="80"/>
      <c r="EF241" s="81"/>
      <c r="EH241" s="123">
        <f t="shared" si="143"/>
        <v>6.9488000000000008E-2</v>
      </c>
      <c r="EI241" s="470">
        <f t="shared" si="144"/>
        <v>81386.810520826883</v>
      </c>
      <c r="EJ241" s="470"/>
      <c r="EK241" s="470"/>
      <c r="EL241" s="128">
        <f t="shared" si="145"/>
        <v>1.5773769824450805</v>
      </c>
      <c r="ER241" s="111"/>
      <c r="EX241" s="80"/>
    </row>
    <row r="242" spans="55:154">
      <c r="BC242" s="109">
        <v>0.109</v>
      </c>
      <c r="BD242" s="110">
        <f t="shared" si="140"/>
        <v>7.4992000000000003E-2</v>
      </c>
      <c r="BE242" s="111"/>
      <c r="BF242" s="123"/>
      <c r="BG242" s="111"/>
      <c r="BV242" s="81"/>
      <c r="BX242" s="123">
        <f t="shared" si="142"/>
        <v>7.0176000000000002E-2</v>
      </c>
      <c r="BY242" s="123">
        <f t="shared" si="146"/>
        <v>7.0176000000000002E-2</v>
      </c>
      <c r="BZ242" s="496">
        <f t="shared" si="141"/>
        <v>-287.87872579826717</v>
      </c>
      <c r="CA242" s="496"/>
      <c r="CB242" s="496"/>
      <c r="CK242" s="80"/>
      <c r="CM242" s="81"/>
      <c r="CO242" s="123">
        <f t="shared" si="152"/>
        <v>6.1920000000000003E-2</v>
      </c>
      <c r="CP242" s="470">
        <f t="shared" si="153"/>
        <v>1.8079999999999999E-2</v>
      </c>
      <c r="CQ242" s="470"/>
      <c r="CR242" s="129">
        <f t="shared" si="154"/>
        <v>4.5037074431999968E-5</v>
      </c>
      <c r="CS242" s="462">
        <f t="shared" si="157"/>
        <v>7.6977407999999998E-6</v>
      </c>
      <c r="CT242" s="462"/>
      <c r="CU242" s="130">
        <f t="shared" si="155"/>
        <v>5.2734815231999969E-5</v>
      </c>
      <c r="CV242" s="413">
        <f t="shared" si="156"/>
        <v>-6.9686397634904029</v>
      </c>
      <c r="CX242" s="413"/>
      <c r="DL242" s="81"/>
      <c r="DN242" s="123">
        <f t="shared" si="147"/>
        <v>6.8800000000000014E-2</v>
      </c>
      <c r="DO242" s="470">
        <f t="shared" si="148"/>
        <v>-141.11702245013097</v>
      </c>
      <c r="DP242" s="470"/>
      <c r="DQ242" s="470">
        <f t="shared" si="149"/>
        <v>141.27184416217759</v>
      </c>
      <c r="DR242" s="470"/>
      <c r="DS242" s="125">
        <f t="shared" si="150"/>
        <v>0.15482171204661199</v>
      </c>
      <c r="DT242" s="125">
        <f t="shared" si="151"/>
        <v>-282.38886661230856</v>
      </c>
      <c r="ED242" s="80"/>
      <c r="EF242" s="81"/>
      <c r="EH242" s="123">
        <f t="shared" si="143"/>
        <v>7.0176000000000002E-2</v>
      </c>
      <c r="EI242" s="470">
        <f t="shared" si="144"/>
        <v>83002.330185613493</v>
      </c>
      <c r="EJ242" s="470"/>
      <c r="EK242" s="470"/>
      <c r="EL242" s="128">
        <f t="shared" si="145"/>
        <v>1.5619508772654489</v>
      </c>
      <c r="ER242" s="111"/>
      <c r="EX242" s="80"/>
    </row>
    <row r="243" spans="55:154">
      <c r="BC243" s="109">
        <v>0.11</v>
      </c>
      <c r="BD243" s="110">
        <f t="shared" si="140"/>
        <v>7.5680000000000011E-2</v>
      </c>
      <c r="BE243" s="111"/>
      <c r="BF243" s="123"/>
      <c r="BG243" s="111"/>
      <c r="BV243" s="81"/>
      <c r="BX243" s="123">
        <f t="shared" si="142"/>
        <v>7.0863999999999996E-2</v>
      </c>
      <c r="BY243" s="123">
        <f t="shared" si="146"/>
        <v>7.0863999999999996E-2</v>
      </c>
      <c r="BZ243" s="496">
        <f t="shared" si="141"/>
        <v>-290.70106624726975</v>
      </c>
      <c r="CA243" s="496"/>
      <c r="CB243" s="496"/>
      <c r="CE243" s="123"/>
      <c r="CK243" s="80"/>
      <c r="CM243" s="81"/>
      <c r="CO243" s="123">
        <f t="shared" si="152"/>
        <v>6.2607999999999997E-2</v>
      </c>
      <c r="CP243" s="470">
        <f t="shared" si="153"/>
        <v>1.7392000000000005E-2</v>
      </c>
      <c r="CQ243" s="470"/>
      <c r="CR243" s="129">
        <f t="shared" si="154"/>
        <v>4.5037074431999968E-5</v>
      </c>
      <c r="CS243" s="462">
        <f t="shared" si="157"/>
        <v>7.4407150080000025E-6</v>
      </c>
      <c r="CT243" s="462"/>
      <c r="CU243" s="130">
        <f t="shared" si="155"/>
        <v>5.2477789439999969E-5</v>
      </c>
      <c r="CV243" s="413">
        <f t="shared" si="156"/>
        <v>-6.934675101881294</v>
      </c>
      <c r="CX243" s="413"/>
      <c r="DL243" s="81"/>
      <c r="DN243" s="123">
        <f t="shared" si="147"/>
        <v>6.9488000000000008E-2</v>
      </c>
      <c r="DO243" s="470">
        <f t="shared" si="148"/>
        <v>-142.52819267463227</v>
      </c>
      <c r="DP243" s="470"/>
      <c r="DQ243" s="470">
        <f t="shared" si="149"/>
        <v>142.67974022699667</v>
      </c>
      <c r="DR243" s="470"/>
      <c r="DS243" s="125">
        <f t="shared" si="150"/>
        <v>0.15154755236440565</v>
      </c>
      <c r="DT243" s="125">
        <f t="shared" si="151"/>
        <v>-285.20793290162896</v>
      </c>
      <c r="ED243" s="80"/>
      <c r="EF243" s="81"/>
      <c r="EH243" s="123">
        <f t="shared" si="143"/>
        <v>7.0863999999999996E-2</v>
      </c>
      <c r="EI243" s="470">
        <f t="shared" si="144"/>
        <v>84633.775135831645</v>
      </c>
      <c r="EJ243" s="470"/>
      <c r="EK243" s="470"/>
      <c r="EL243" s="128">
        <f t="shared" si="145"/>
        <v>1.5468231285612795</v>
      </c>
      <c r="ER243" s="111"/>
      <c r="EX243" s="80"/>
    </row>
    <row r="244" spans="55:154">
      <c r="BC244" s="109">
        <v>0.111</v>
      </c>
      <c r="BD244" s="110">
        <f t="shared" si="140"/>
        <v>7.6368000000000005E-2</v>
      </c>
      <c r="BE244" s="111"/>
      <c r="BF244" s="123"/>
      <c r="BG244" s="111"/>
      <c r="BV244" s="81"/>
      <c r="BX244" s="123">
        <f t="shared" si="142"/>
        <v>7.1552000000000004E-2</v>
      </c>
      <c r="BY244" s="123">
        <f t="shared" si="146"/>
        <v>7.1552000000000004E-2</v>
      </c>
      <c r="BZ244" s="496">
        <f t="shared" si="141"/>
        <v>-293.52340669627239</v>
      </c>
      <c r="CA244" s="496"/>
      <c r="CB244" s="496"/>
      <c r="CK244" s="80"/>
      <c r="CM244" s="81"/>
      <c r="CO244" s="123">
        <f t="shared" si="152"/>
        <v>6.3296000000000005E-2</v>
      </c>
      <c r="CP244" s="470">
        <f t="shared" si="153"/>
        <v>1.6703999999999997E-2</v>
      </c>
      <c r="CQ244" s="470"/>
      <c r="CR244" s="129">
        <f t="shared" si="154"/>
        <v>4.5037074431999968E-5</v>
      </c>
      <c r="CS244" s="462">
        <f t="shared" si="157"/>
        <v>7.1808491519999995E-6</v>
      </c>
      <c r="CT244" s="462"/>
      <c r="CU244" s="130">
        <f t="shared" si="155"/>
        <v>5.2217923583999967E-5</v>
      </c>
      <c r="CV244" s="413">
        <f t="shared" si="156"/>
        <v>-6.9003351401439055</v>
      </c>
      <c r="CX244" s="413"/>
      <c r="DL244" s="81"/>
      <c r="DN244" s="123">
        <f t="shared" si="147"/>
        <v>7.0176000000000002E-2</v>
      </c>
      <c r="DO244" s="470">
        <f t="shared" si="148"/>
        <v>-143.93936289913358</v>
      </c>
      <c r="DP244" s="470"/>
      <c r="DQ244" s="470">
        <f t="shared" si="149"/>
        <v>144.08769319851137</v>
      </c>
      <c r="DR244" s="470"/>
      <c r="DS244" s="125">
        <f t="shared" si="150"/>
        <v>0.14833029937778974</v>
      </c>
      <c r="DT244" s="125">
        <f t="shared" si="151"/>
        <v>-288.02705609764496</v>
      </c>
      <c r="ED244" s="80"/>
      <c r="EF244" s="81"/>
      <c r="EH244" s="123">
        <f t="shared" si="143"/>
        <v>7.1552000000000004E-2</v>
      </c>
      <c r="EI244" s="470">
        <f t="shared" si="144"/>
        <v>86281.145631349995</v>
      </c>
      <c r="EJ244" s="470"/>
      <c r="EK244" s="470"/>
      <c r="EL244" s="128">
        <f t="shared" si="145"/>
        <v>1.5319851736922006</v>
      </c>
      <c r="ER244" s="111"/>
      <c r="EX244" s="80"/>
    </row>
    <row r="245" spans="55:154">
      <c r="BC245" s="109">
        <v>0.112</v>
      </c>
      <c r="BD245" s="110">
        <f t="shared" si="140"/>
        <v>7.7056000000000013E-2</v>
      </c>
      <c r="BE245" s="111"/>
      <c r="BF245" s="123"/>
      <c r="BG245" s="111"/>
      <c r="BV245" s="81"/>
      <c r="BX245" s="123">
        <f t="shared" si="142"/>
        <v>7.2239999999999999E-2</v>
      </c>
      <c r="BY245" s="123">
        <f t="shared" si="146"/>
        <v>7.2239999999999999E-2</v>
      </c>
      <c r="BZ245" s="496">
        <f t="shared" si="141"/>
        <v>-296.34574714527497</v>
      </c>
      <c r="CA245" s="496"/>
      <c r="CB245" s="496"/>
      <c r="CE245" s="123"/>
      <c r="CK245" s="80"/>
      <c r="CM245" s="81"/>
      <c r="CO245" s="123">
        <f t="shared" si="152"/>
        <v>6.3983999999999999E-2</v>
      </c>
      <c r="CP245" s="470">
        <f t="shared" si="153"/>
        <v>1.6016000000000002E-2</v>
      </c>
      <c r="CQ245" s="470"/>
      <c r="CR245" s="129">
        <f t="shared" si="154"/>
        <v>4.5037074431999968E-5</v>
      </c>
      <c r="CS245" s="462">
        <f t="shared" si="157"/>
        <v>6.9181432320000009E-6</v>
      </c>
      <c r="CT245" s="462"/>
      <c r="CU245" s="130">
        <f t="shared" si="155"/>
        <v>5.1955217663999969E-5</v>
      </c>
      <c r="CV245" s="413">
        <f t="shared" si="156"/>
        <v>-6.8656198782782409</v>
      </c>
      <c r="CX245" s="413"/>
      <c r="DL245" s="81"/>
      <c r="DN245" s="123">
        <f t="shared" si="147"/>
        <v>7.0863999999999996E-2</v>
      </c>
      <c r="DO245" s="470">
        <f t="shared" si="148"/>
        <v>-145.35053312363488</v>
      </c>
      <c r="DP245" s="470"/>
      <c r="DQ245" s="470">
        <f t="shared" si="149"/>
        <v>145.49570171945146</v>
      </c>
      <c r="DR245" s="470"/>
      <c r="DS245" s="125">
        <f t="shared" si="150"/>
        <v>0.14516859581658537</v>
      </c>
      <c r="DT245" s="125">
        <f t="shared" si="151"/>
        <v>-290.84623484308634</v>
      </c>
      <c r="ED245" s="80"/>
      <c r="EF245" s="81"/>
      <c r="EH245" s="123">
        <f t="shared" si="143"/>
        <v>7.2239999999999999E-2</v>
      </c>
      <c r="EI245" s="470">
        <f t="shared" si="144"/>
        <v>87944.441934572358</v>
      </c>
      <c r="EJ245" s="470"/>
      <c r="EK245" s="470"/>
      <c r="EL245" s="128">
        <f t="shared" si="145"/>
        <v>1.5174287741655774</v>
      </c>
      <c r="ER245" s="111"/>
      <c r="EX245" s="80"/>
    </row>
    <row r="246" spans="55:154">
      <c r="BC246" s="109">
        <v>0.113</v>
      </c>
      <c r="BD246" s="110">
        <f t="shared" si="140"/>
        <v>7.7744000000000008E-2</v>
      </c>
      <c r="BE246" s="111"/>
      <c r="BF246" s="123"/>
      <c r="BG246" s="111"/>
      <c r="BV246" s="81"/>
      <c r="BX246" s="123">
        <f t="shared" si="142"/>
        <v>7.2928000000000007E-2</v>
      </c>
      <c r="BY246" s="123">
        <f t="shared" si="146"/>
        <v>7.2928000000000007E-2</v>
      </c>
      <c r="BZ246" s="496">
        <f t="shared" si="141"/>
        <v>-299.16808759427767</v>
      </c>
      <c r="CA246" s="496"/>
      <c r="CB246" s="496"/>
      <c r="CK246" s="80"/>
      <c r="CM246" s="81"/>
      <c r="CO246" s="123">
        <f t="shared" si="152"/>
        <v>6.4672000000000007E-2</v>
      </c>
      <c r="CP246" s="470">
        <f t="shared" si="153"/>
        <v>1.5327999999999994E-2</v>
      </c>
      <c r="CQ246" s="470"/>
      <c r="CR246" s="129">
        <f t="shared" si="154"/>
        <v>4.5037074431999968E-5</v>
      </c>
      <c r="CS246" s="462">
        <f t="shared" si="157"/>
        <v>6.652597247999999E-6</v>
      </c>
      <c r="CT246" s="462"/>
      <c r="CU246" s="130">
        <f t="shared" si="155"/>
        <v>5.1689671679999969E-5</v>
      </c>
      <c r="CV246" s="413">
        <f t="shared" si="156"/>
        <v>-6.8305293162842986</v>
      </c>
      <c r="CX246" s="413"/>
      <c r="DL246" s="81"/>
      <c r="DN246" s="123">
        <f t="shared" si="147"/>
        <v>7.1552000000000004E-2</v>
      </c>
      <c r="DO246" s="470">
        <f t="shared" si="148"/>
        <v>-146.76170334813619</v>
      </c>
      <c r="DP246" s="470"/>
      <c r="DQ246" s="470">
        <f t="shared" si="149"/>
        <v>146.90376448739457</v>
      </c>
      <c r="DR246" s="470"/>
      <c r="DS246" s="125">
        <f t="shared" si="150"/>
        <v>0.14206113925837371</v>
      </c>
      <c r="DT246" s="125">
        <f t="shared" si="151"/>
        <v>-293.66546783553076</v>
      </c>
      <c r="ED246" s="80"/>
      <c r="EF246" s="81"/>
      <c r="EH246" s="123">
        <f t="shared" si="143"/>
        <v>7.2928000000000007E-2</v>
      </c>
      <c r="EI246" s="470">
        <f t="shared" si="144"/>
        <v>89623.664310438093</v>
      </c>
      <c r="EJ246" s="470"/>
      <c r="EK246" s="470"/>
      <c r="EL246" s="128">
        <f t="shared" si="145"/>
        <v>1.5031460004603177</v>
      </c>
      <c r="ER246" s="111"/>
      <c r="EX246" s="80"/>
    </row>
    <row r="247" spans="55:154">
      <c r="BC247" s="109">
        <v>0.114</v>
      </c>
      <c r="BD247" s="110">
        <f t="shared" si="140"/>
        <v>7.8432000000000016E-2</v>
      </c>
      <c r="BE247" s="111"/>
      <c r="BF247" s="123"/>
      <c r="BG247" s="111"/>
      <c r="BV247" s="81"/>
      <c r="BX247" s="123">
        <f t="shared" si="142"/>
        <v>7.3616000000000001E-2</v>
      </c>
      <c r="BY247" s="123">
        <f t="shared" si="146"/>
        <v>7.3616000000000001E-2</v>
      </c>
      <c r="BZ247" s="496">
        <f t="shared" si="141"/>
        <v>-301.99042804328025</v>
      </c>
      <c r="CA247" s="496"/>
      <c r="CB247" s="496"/>
      <c r="CE247" s="123"/>
      <c r="CK247" s="80"/>
      <c r="CM247" s="81"/>
      <c r="CO247" s="123">
        <f t="shared" si="152"/>
        <v>6.5360000000000001E-2</v>
      </c>
      <c r="CP247" s="470">
        <f t="shared" si="153"/>
        <v>1.464E-2</v>
      </c>
      <c r="CQ247" s="470"/>
      <c r="CR247" s="129">
        <f t="shared" si="154"/>
        <v>4.5037074431999968E-5</v>
      </c>
      <c r="CS247" s="462">
        <f t="shared" si="157"/>
        <v>6.3842111999999998E-6</v>
      </c>
      <c r="CT247" s="462"/>
      <c r="CU247" s="130">
        <f t="shared" si="155"/>
        <v>5.1421285631999967E-5</v>
      </c>
      <c r="CV247" s="413">
        <f t="shared" si="156"/>
        <v>-6.7950634541620794</v>
      </c>
      <c r="CX247" s="413"/>
      <c r="DL247" s="81"/>
      <c r="DN247" s="123">
        <f t="shared" si="147"/>
        <v>7.2239999999999999E-2</v>
      </c>
      <c r="DO247" s="470">
        <f t="shared" si="148"/>
        <v>-148.17287357263749</v>
      </c>
      <c r="DP247" s="470"/>
      <c r="DQ247" s="470">
        <f t="shared" si="149"/>
        <v>148.31188025216721</v>
      </c>
      <c r="DR247" s="470"/>
      <c r="DS247" s="125">
        <f t="shared" si="150"/>
        <v>0.13900667952972867</v>
      </c>
      <c r="DT247" s="125">
        <f t="shared" si="151"/>
        <v>-296.48475382480467</v>
      </c>
      <c r="ED247" s="80"/>
      <c r="EF247" s="81"/>
      <c r="EH247" s="123">
        <f t="shared" si="143"/>
        <v>7.3616000000000001E-2</v>
      </c>
      <c r="EI247" s="470">
        <f t="shared" si="144"/>
        <v>91318.813026421427</v>
      </c>
      <c r="EJ247" s="470"/>
      <c r="EK247" s="470"/>
      <c r="EL247" s="128">
        <f t="shared" si="145"/>
        <v>1.4891292176943869</v>
      </c>
      <c r="ER247" s="111"/>
      <c r="EX247" s="80"/>
    </row>
    <row r="248" spans="55:154">
      <c r="BC248" s="109">
        <v>0.115</v>
      </c>
      <c r="BD248" s="110">
        <f t="shared" si="140"/>
        <v>7.912000000000001E-2</v>
      </c>
      <c r="BE248" s="111"/>
      <c r="BF248" s="123"/>
      <c r="BG248" s="111"/>
      <c r="BV248" s="81"/>
      <c r="BX248" s="123">
        <f t="shared" si="142"/>
        <v>7.4304000000000009E-2</v>
      </c>
      <c r="BY248" s="123">
        <f t="shared" si="146"/>
        <v>7.4304000000000009E-2</v>
      </c>
      <c r="BZ248" s="496">
        <f t="shared" si="141"/>
        <v>-304.81276849228288</v>
      </c>
      <c r="CA248" s="496"/>
      <c r="CB248" s="496"/>
      <c r="CK248" s="80"/>
      <c r="CM248" s="81"/>
      <c r="CO248" s="123">
        <f t="shared" si="152"/>
        <v>6.6048000000000009E-2</v>
      </c>
      <c r="CP248" s="470">
        <f t="shared" si="153"/>
        <v>1.3951999999999992E-2</v>
      </c>
      <c r="CQ248" s="470"/>
      <c r="CR248" s="129">
        <f t="shared" si="154"/>
        <v>4.5037074431999968E-5</v>
      </c>
      <c r="CS248" s="462">
        <f t="shared" si="157"/>
        <v>6.1129850879999973E-6</v>
      </c>
      <c r="CT248" s="462"/>
      <c r="CU248" s="130">
        <f t="shared" si="155"/>
        <v>5.1150059519999968E-5</v>
      </c>
      <c r="CV248" s="413">
        <f t="shared" si="156"/>
        <v>-6.7592222919115823</v>
      </c>
      <c r="CX248" s="413"/>
      <c r="DL248" s="81"/>
      <c r="DN248" s="123">
        <f t="shared" si="147"/>
        <v>7.2928000000000007E-2</v>
      </c>
      <c r="DO248" s="470">
        <f t="shared" si="148"/>
        <v>-149.58404379713883</v>
      </c>
      <c r="DP248" s="470"/>
      <c r="DQ248" s="470">
        <f t="shared" si="149"/>
        <v>149.72004781339263</v>
      </c>
      <c r="DR248" s="470"/>
      <c r="DS248" s="125">
        <f t="shared" si="150"/>
        <v>0.13600401625379277</v>
      </c>
      <c r="DT248" s="125">
        <f t="shared" si="151"/>
        <v>-299.30409161053149</v>
      </c>
      <c r="ED248" s="80"/>
      <c r="EF248" s="81"/>
      <c r="EH248" s="123">
        <f t="shared" si="143"/>
        <v>7.4304000000000009E-2</v>
      </c>
      <c r="EI248" s="470">
        <f t="shared" si="144"/>
        <v>93029.888352532391</v>
      </c>
      <c r="EJ248" s="470"/>
      <c r="EK248" s="470"/>
      <c r="EL248" s="128">
        <f t="shared" si="145"/>
        <v>1.4753710720818509</v>
      </c>
      <c r="ER248" s="111"/>
      <c r="EX248" s="80"/>
    </row>
    <row r="249" spans="55:154">
      <c r="BC249" s="109">
        <v>0.11600000000000001</v>
      </c>
      <c r="BD249" s="110">
        <f t="shared" si="140"/>
        <v>7.9808000000000004E-2</v>
      </c>
      <c r="BE249" s="111"/>
      <c r="BF249" s="123"/>
      <c r="BG249" s="111"/>
      <c r="BV249" s="81"/>
      <c r="BX249" s="123">
        <f t="shared" si="142"/>
        <v>7.4992000000000003E-2</v>
      </c>
      <c r="BY249" s="123">
        <f t="shared" si="146"/>
        <v>7.4992000000000003E-2</v>
      </c>
      <c r="BZ249" s="496">
        <f t="shared" si="141"/>
        <v>-307.63510894128547</v>
      </c>
      <c r="CA249" s="496"/>
      <c r="CB249" s="496"/>
      <c r="CE249" s="123"/>
      <c r="CK249" s="80"/>
      <c r="CM249" s="81"/>
      <c r="CO249" s="123">
        <f t="shared" si="152"/>
        <v>6.6736000000000004E-2</v>
      </c>
      <c r="CP249" s="470">
        <f t="shared" si="153"/>
        <v>1.3263999999999998E-2</v>
      </c>
      <c r="CQ249" s="470"/>
      <c r="CR249" s="129">
        <f t="shared" si="154"/>
        <v>4.5037074431999968E-5</v>
      </c>
      <c r="CS249" s="462">
        <f t="shared" si="157"/>
        <v>5.8389189119999993E-6</v>
      </c>
      <c r="CT249" s="462"/>
      <c r="CU249" s="130">
        <f t="shared" si="155"/>
        <v>5.0875993343999968E-5</v>
      </c>
      <c r="CV249" s="413">
        <f t="shared" si="156"/>
        <v>-6.7230058295328066</v>
      </c>
      <c r="CX249" s="413"/>
      <c r="DL249" s="81"/>
      <c r="DN249" s="123">
        <f t="shared" si="147"/>
        <v>7.3616000000000001E-2</v>
      </c>
      <c r="DO249" s="470">
        <f t="shared" si="148"/>
        <v>-150.99521402164012</v>
      </c>
      <c r="DP249" s="470"/>
      <c r="DQ249" s="470">
        <f t="shared" si="149"/>
        <v>151.12826601817468</v>
      </c>
      <c r="DR249" s="470"/>
      <c r="DS249" s="125">
        <f t="shared" si="150"/>
        <v>0.13305199653456157</v>
      </c>
      <c r="DT249" s="125">
        <f t="shared" si="151"/>
        <v>-302.12348003981481</v>
      </c>
      <c r="ED249" s="80"/>
      <c r="EF249" s="81"/>
      <c r="EH249" s="123">
        <f t="shared" si="143"/>
        <v>7.4992000000000003E-2</v>
      </c>
      <c r="EI249" s="470">
        <f t="shared" si="144"/>
        <v>94756.890561316002</v>
      </c>
      <c r="EJ249" s="470"/>
      <c r="EK249" s="470"/>
      <c r="EL249" s="128">
        <f t="shared" si="145"/>
        <v>1.4618644781292529</v>
      </c>
      <c r="ER249" s="111"/>
      <c r="EX249" s="80"/>
    </row>
    <row r="250" spans="55:154">
      <c r="BC250" s="109">
        <v>0.11700000000000001</v>
      </c>
      <c r="BD250" s="110">
        <f t="shared" si="140"/>
        <v>8.0496000000000012E-2</v>
      </c>
      <c r="BE250" s="111"/>
      <c r="BF250" s="123"/>
      <c r="BG250" s="111"/>
      <c r="BV250" s="81"/>
      <c r="BX250" s="123">
        <f t="shared" si="142"/>
        <v>7.5680000000000011E-2</v>
      </c>
      <c r="BY250" s="123">
        <f t="shared" si="146"/>
        <v>7.5680000000000011E-2</v>
      </c>
      <c r="BZ250" s="496">
        <f t="shared" si="141"/>
        <v>-310.4574493902881</v>
      </c>
      <c r="CA250" s="496"/>
      <c r="CB250" s="496"/>
      <c r="CK250" s="80"/>
      <c r="CM250" s="81"/>
      <c r="CO250" s="123">
        <f t="shared" si="152"/>
        <v>6.7424000000000012E-2</v>
      </c>
      <c r="CP250" s="470">
        <f t="shared" si="153"/>
        <v>1.257599999999999E-2</v>
      </c>
      <c r="CQ250" s="470"/>
      <c r="CR250" s="129">
        <f t="shared" si="154"/>
        <v>4.5037074431999968E-5</v>
      </c>
      <c r="CS250" s="462">
        <f t="shared" si="157"/>
        <v>5.5620126719999954E-6</v>
      </c>
      <c r="CT250" s="462"/>
      <c r="CU250" s="130">
        <f t="shared" si="155"/>
        <v>5.0599087103999965E-5</v>
      </c>
      <c r="CV250" s="413">
        <f t="shared" si="156"/>
        <v>-6.6864140670257548</v>
      </c>
      <c r="CX250" s="413"/>
      <c r="DL250" s="81"/>
      <c r="DN250" s="123">
        <f t="shared" si="147"/>
        <v>7.4304000000000009E-2</v>
      </c>
      <c r="DO250" s="470">
        <f t="shared" si="148"/>
        <v>-152.40638424614144</v>
      </c>
      <c r="DP250" s="470"/>
      <c r="DQ250" s="470">
        <f t="shared" si="149"/>
        <v>152.53653375891068</v>
      </c>
      <c r="DR250" s="470"/>
      <c r="DS250" s="125">
        <f t="shared" si="150"/>
        <v>0.13014951276923625</v>
      </c>
      <c r="DT250" s="125">
        <f t="shared" si="151"/>
        <v>-304.94291800505209</v>
      </c>
      <c r="ED250" s="80"/>
      <c r="EF250" s="81"/>
      <c r="EH250" s="123">
        <f t="shared" si="143"/>
        <v>7.5680000000000011E-2</v>
      </c>
      <c r="EI250" s="470">
        <f t="shared" si="144"/>
        <v>96499.819927852746</v>
      </c>
      <c r="EJ250" s="470"/>
      <c r="EK250" s="470"/>
      <c r="EL250" s="128">
        <f t="shared" si="145"/>
        <v>1.4486026065246982</v>
      </c>
      <c r="ER250" s="111"/>
      <c r="EX250" s="80"/>
    </row>
    <row r="251" spans="55:154">
      <c r="BC251" s="109">
        <v>0.11799999999999999</v>
      </c>
      <c r="BD251" s="110">
        <f t="shared" si="140"/>
        <v>8.1184000000000006E-2</v>
      </c>
      <c r="BE251" s="111"/>
      <c r="BF251" s="123"/>
      <c r="BG251" s="111"/>
      <c r="BV251" s="81"/>
      <c r="BX251" s="123">
        <f t="shared" si="142"/>
        <v>7.6368000000000005E-2</v>
      </c>
      <c r="BY251" s="123">
        <f t="shared" si="146"/>
        <v>7.6368000000000005E-2</v>
      </c>
      <c r="BZ251" s="496">
        <f t="shared" si="141"/>
        <v>-313.27978983929074</v>
      </c>
      <c r="CA251" s="496"/>
      <c r="CB251" s="496"/>
      <c r="CE251" s="123"/>
      <c r="CK251" s="80"/>
      <c r="CM251" s="81"/>
      <c r="CO251" s="123">
        <f t="shared" si="152"/>
        <v>6.8112000000000006E-2</v>
      </c>
      <c r="CP251" s="470">
        <f t="shared" si="153"/>
        <v>1.1887999999999996E-2</v>
      </c>
      <c r="CQ251" s="470"/>
      <c r="CR251" s="129">
        <f t="shared" si="154"/>
        <v>4.5037074431999968E-5</v>
      </c>
      <c r="CS251" s="462">
        <f t="shared" si="157"/>
        <v>5.2822663679999994E-6</v>
      </c>
      <c r="CT251" s="462"/>
      <c r="CU251" s="130">
        <f t="shared" si="155"/>
        <v>5.0319340799999966E-5</v>
      </c>
      <c r="CV251" s="413">
        <f t="shared" si="156"/>
        <v>-6.6494470043904261</v>
      </c>
      <c r="CX251" s="413"/>
      <c r="DL251" s="81"/>
      <c r="DN251" s="123">
        <f t="shared" si="147"/>
        <v>7.4992000000000003E-2</v>
      </c>
      <c r="DO251" s="470">
        <f t="shared" si="148"/>
        <v>-153.81755447064273</v>
      </c>
      <c r="DP251" s="470"/>
      <c r="DQ251" s="470">
        <f t="shared" si="149"/>
        <v>153.94484997122277</v>
      </c>
      <c r="DR251" s="470"/>
      <c r="DS251" s="125">
        <f t="shared" si="150"/>
        <v>0.12729550058003269</v>
      </c>
      <c r="DT251" s="125">
        <f t="shared" si="151"/>
        <v>-307.7624044418655</v>
      </c>
      <c r="ED251" s="80"/>
      <c r="EF251" s="81"/>
      <c r="EH251" s="123">
        <f t="shared" si="143"/>
        <v>7.6368000000000005E-2</v>
      </c>
      <c r="EI251" s="470">
        <f t="shared" si="144"/>
        <v>98258.676729758285</v>
      </c>
      <c r="EJ251" s="470"/>
      <c r="EK251" s="470"/>
      <c r="EL251" s="128">
        <f t="shared" si="145"/>
        <v>1.4355788726763685</v>
      </c>
      <c r="ER251" s="111"/>
      <c r="EX251" s="80"/>
    </row>
    <row r="252" spans="55:154">
      <c r="BC252" s="109">
        <v>0.11899999999999999</v>
      </c>
      <c r="BD252" s="110">
        <f t="shared" si="140"/>
        <v>8.1872E-2</v>
      </c>
      <c r="BE252" s="111"/>
      <c r="BF252" s="123"/>
      <c r="BG252" s="111"/>
      <c r="BV252" s="81"/>
      <c r="BX252" s="123">
        <f t="shared" si="142"/>
        <v>7.7056000000000013E-2</v>
      </c>
      <c r="BY252" s="123">
        <f t="shared" si="146"/>
        <v>7.7056000000000013E-2</v>
      </c>
      <c r="BZ252" s="496">
        <f t="shared" si="141"/>
        <v>-316.10213028829338</v>
      </c>
      <c r="CA252" s="496"/>
      <c r="CB252" s="496"/>
      <c r="CK252" s="80"/>
      <c r="CM252" s="81"/>
      <c r="CO252" s="123">
        <f t="shared" si="152"/>
        <v>6.8800000000000014E-2</v>
      </c>
      <c r="CP252" s="470">
        <f t="shared" si="153"/>
        <v>1.1199999999999988E-2</v>
      </c>
      <c r="CQ252" s="470"/>
      <c r="CR252" s="129">
        <f t="shared" si="154"/>
        <v>4.5037074431999968E-5</v>
      </c>
      <c r="CS252" s="462">
        <f t="shared" si="157"/>
        <v>4.999679999999995E-6</v>
      </c>
      <c r="CT252" s="462"/>
      <c r="CU252" s="130">
        <f t="shared" si="155"/>
        <v>5.0036754431999965E-5</v>
      </c>
      <c r="CV252" s="413">
        <f t="shared" si="156"/>
        <v>-6.6121046416268179</v>
      </c>
      <c r="CX252" s="413"/>
      <c r="DL252" s="81"/>
      <c r="DN252" s="123">
        <f t="shared" si="147"/>
        <v>7.5680000000000011E-2</v>
      </c>
      <c r="DO252" s="470">
        <f t="shared" si="148"/>
        <v>-155.22872469514405</v>
      </c>
      <c r="DP252" s="470"/>
      <c r="DQ252" s="470">
        <f t="shared" si="149"/>
        <v>155.35321363200259</v>
      </c>
      <c r="DR252" s="470"/>
      <c r="DS252" s="125">
        <f t="shared" si="150"/>
        <v>0.12448893685854046</v>
      </c>
      <c r="DT252" s="125">
        <f t="shared" si="151"/>
        <v>-310.58193832714664</v>
      </c>
      <c r="ED252" s="80"/>
      <c r="EF252" s="81"/>
      <c r="EH252" s="123">
        <f t="shared" si="143"/>
        <v>7.7056000000000013E-2</v>
      </c>
      <c r="EI252" s="470">
        <f t="shared" si="144"/>
        <v>100033.46124718362</v>
      </c>
      <c r="EJ252" s="470"/>
      <c r="EK252" s="470"/>
      <c r="EL252" s="128">
        <f t="shared" si="145"/>
        <v>1.4227869258602428</v>
      </c>
      <c r="ER252" s="111"/>
      <c r="EX252" s="80"/>
    </row>
    <row r="253" spans="55:154">
      <c r="BC253" s="109">
        <v>0.12</v>
      </c>
      <c r="BD253" s="110">
        <f t="shared" si="140"/>
        <v>8.2560000000000008E-2</v>
      </c>
      <c r="BE253" s="111"/>
      <c r="BF253" s="123"/>
      <c r="BG253" s="111"/>
      <c r="BV253" s="81"/>
      <c r="BX253" s="123">
        <f t="shared" si="142"/>
        <v>7.7744000000000008E-2</v>
      </c>
      <c r="BY253" s="123">
        <f t="shared" si="146"/>
        <v>7.7744000000000008E-2</v>
      </c>
      <c r="BZ253" s="496">
        <f t="shared" si="141"/>
        <v>-318.92447073729591</v>
      </c>
      <c r="CA253" s="496"/>
      <c r="CB253" s="496"/>
      <c r="CE253" s="123"/>
      <c r="CK253" s="80"/>
      <c r="CM253" s="81"/>
      <c r="CO253" s="123">
        <f t="shared" si="152"/>
        <v>6.9488000000000008E-2</v>
      </c>
      <c r="CP253" s="470">
        <f t="shared" si="153"/>
        <v>1.0511999999999994E-2</v>
      </c>
      <c r="CQ253" s="470"/>
      <c r="CR253" s="129">
        <f t="shared" si="154"/>
        <v>4.5037074431999968E-5</v>
      </c>
      <c r="CS253" s="462">
        <f t="shared" si="157"/>
        <v>4.7142535679999975E-6</v>
      </c>
      <c r="CT253" s="462"/>
      <c r="CU253" s="130">
        <f t="shared" si="155"/>
        <v>4.9751327999999969E-5</v>
      </c>
      <c r="CV253" s="413">
        <f t="shared" si="156"/>
        <v>-6.5743869787349336</v>
      </c>
      <c r="CX253" s="413"/>
      <c r="DL253" s="81"/>
      <c r="DN253" s="123">
        <f t="shared" si="147"/>
        <v>7.6368000000000005E-2</v>
      </c>
      <c r="DO253" s="470">
        <f t="shared" si="148"/>
        <v>-156.63989491964537</v>
      </c>
      <c r="DP253" s="470"/>
      <c r="DQ253" s="470">
        <f t="shared" si="149"/>
        <v>156.76162375756036</v>
      </c>
      <c r="DR253" s="470"/>
      <c r="DS253" s="125">
        <f t="shared" si="150"/>
        <v>0.12172883791498634</v>
      </c>
      <c r="DT253" s="125">
        <f t="shared" si="151"/>
        <v>-313.40151867720573</v>
      </c>
      <c r="ED253" s="80"/>
      <c r="EF253" s="81"/>
      <c r="EH253" s="123">
        <f t="shared" si="143"/>
        <v>7.7744000000000008E-2</v>
      </c>
      <c r="EI253" s="470">
        <f t="shared" si="144"/>
        <v>101824.17376281507</v>
      </c>
      <c r="EJ253" s="470"/>
      <c r="EK253" s="470"/>
      <c r="EL253" s="128">
        <f t="shared" si="145"/>
        <v>1.410220638939621</v>
      </c>
      <c r="ER253" s="111"/>
      <c r="EX253" s="80"/>
    </row>
    <row r="254" spans="55:154">
      <c r="BC254" s="109">
        <v>0.121</v>
      </c>
      <c r="BD254" s="110">
        <f t="shared" si="140"/>
        <v>8.3248000000000003E-2</v>
      </c>
      <c r="BE254" s="111"/>
      <c r="BF254" s="123"/>
      <c r="BG254" s="111"/>
      <c r="BV254" s="81"/>
      <c r="BX254" s="123">
        <f t="shared" si="142"/>
        <v>7.8432000000000016E-2</v>
      </c>
      <c r="BY254" s="123">
        <f t="shared" si="146"/>
        <v>7.8432000000000016E-2</v>
      </c>
      <c r="BZ254" s="496">
        <f t="shared" si="141"/>
        <v>-321.7468111862986</v>
      </c>
      <c r="CA254" s="496"/>
      <c r="CB254" s="496"/>
      <c r="CK254" s="80"/>
      <c r="CM254" s="81"/>
      <c r="CO254" s="123">
        <f t="shared" si="152"/>
        <v>7.0176000000000002E-2</v>
      </c>
      <c r="CP254" s="470">
        <f t="shared" si="153"/>
        <v>9.8239999999999994E-3</v>
      </c>
      <c r="CQ254" s="470"/>
      <c r="CR254" s="129">
        <f t="shared" si="154"/>
        <v>4.5037074431999968E-5</v>
      </c>
      <c r="CS254" s="462">
        <f t="shared" si="157"/>
        <v>4.4259870720000002E-6</v>
      </c>
      <c r="CT254" s="462"/>
      <c r="CU254" s="130">
        <f t="shared" si="155"/>
        <v>4.946306150399997E-5</v>
      </c>
      <c r="CV254" s="413">
        <f t="shared" si="156"/>
        <v>-6.5362940157147733</v>
      </c>
      <c r="CX254" s="413"/>
      <c r="DL254" s="81"/>
      <c r="DN254" s="123">
        <f t="shared" si="147"/>
        <v>7.7056000000000013E-2</v>
      </c>
      <c r="DO254" s="470">
        <f t="shared" si="148"/>
        <v>-158.05106514414669</v>
      </c>
      <c r="DP254" s="470"/>
      <c r="DQ254" s="470">
        <f t="shared" si="149"/>
        <v>158.1700794018729</v>
      </c>
      <c r="DR254" s="470"/>
      <c r="DS254" s="125">
        <f t="shared" si="150"/>
        <v>0.11901425772620655</v>
      </c>
      <c r="DT254" s="125">
        <f t="shared" si="151"/>
        <v>-316.22114454601956</v>
      </c>
      <c r="ED254" s="80"/>
      <c r="EF254" s="81"/>
      <c r="EH254" s="123">
        <f t="shared" si="143"/>
        <v>7.8432000000000016E-2</v>
      </c>
      <c r="EI254" s="470">
        <f t="shared" si="144"/>
        <v>103630.8145618744</v>
      </c>
      <c r="EJ254" s="470"/>
      <c r="EK254" s="470"/>
      <c r="EL254" s="128">
        <f t="shared" si="145"/>
        <v>1.3978740986216383</v>
      </c>
      <c r="ER254" s="111"/>
      <c r="EX254" s="80"/>
    </row>
    <row r="255" spans="55:154">
      <c r="BC255" s="109">
        <v>0.122</v>
      </c>
      <c r="BD255" s="110">
        <f t="shared" si="140"/>
        <v>8.3936000000000011E-2</v>
      </c>
      <c r="BE255" s="111"/>
      <c r="BF255" s="123"/>
      <c r="BG255" s="111"/>
      <c r="BV255" s="81"/>
      <c r="BX255" s="123">
        <f t="shared" si="142"/>
        <v>7.912000000000001E-2</v>
      </c>
      <c r="BY255" s="123">
        <f t="shared" si="146"/>
        <v>7.912000000000001E-2</v>
      </c>
      <c r="BZ255" s="496">
        <f t="shared" si="141"/>
        <v>-324.56915163530124</v>
      </c>
      <c r="CA255" s="496"/>
      <c r="CB255" s="496"/>
      <c r="CE255" s="123"/>
      <c r="CK255" s="80"/>
      <c r="CM255" s="81"/>
      <c r="CO255" s="123">
        <f t="shared" si="152"/>
        <v>7.0863999999999996E-2</v>
      </c>
      <c r="CP255" s="470">
        <f t="shared" si="153"/>
        <v>9.1360000000000052E-3</v>
      </c>
      <c r="CQ255" s="470"/>
      <c r="CR255" s="129">
        <f t="shared" si="154"/>
        <v>4.5037074431999968E-5</v>
      </c>
      <c r="CS255" s="462">
        <f t="shared" si="157"/>
        <v>4.134880512000003E-6</v>
      </c>
      <c r="CT255" s="462"/>
      <c r="CU255" s="130">
        <f t="shared" si="155"/>
        <v>4.9171954943999968E-5</v>
      </c>
      <c r="CV255" s="413">
        <f t="shared" si="156"/>
        <v>-6.4978257525663325</v>
      </c>
      <c r="CX255" s="413"/>
      <c r="DL255" s="81"/>
      <c r="DN255" s="123">
        <f t="shared" si="147"/>
        <v>7.7744000000000008E-2</v>
      </c>
      <c r="DO255" s="470">
        <f t="shared" si="148"/>
        <v>-159.46223536864795</v>
      </c>
      <c r="DP255" s="470"/>
      <c r="DQ255" s="470">
        <f t="shared" si="149"/>
        <v>159.57857965492423</v>
      </c>
      <c r="DR255" s="470"/>
      <c r="DS255" s="125">
        <f t="shared" si="150"/>
        <v>0.11634428627627358</v>
      </c>
      <c r="DT255" s="125">
        <f t="shared" si="151"/>
        <v>-319.04081502357218</v>
      </c>
      <c r="ED255" s="80"/>
      <c r="EF255" s="81"/>
      <c r="EH255" s="123">
        <f t="shared" si="143"/>
        <v>7.912000000000001E-2</v>
      </c>
      <c r="EI255" s="470">
        <f t="shared" si="144"/>
        <v>105453.38393211839</v>
      </c>
      <c r="EJ255" s="470"/>
      <c r="EK255" s="470"/>
      <c r="EL255" s="128">
        <f t="shared" si="145"/>
        <v>1.3857415962183759</v>
      </c>
      <c r="ER255" s="111"/>
      <c r="EX255" s="80"/>
    </row>
    <row r="256" spans="55:154">
      <c r="BC256" s="109">
        <v>0.123</v>
      </c>
      <c r="BD256" s="110">
        <f t="shared" si="140"/>
        <v>8.4624000000000005E-2</v>
      </c>
      <c r="BE256" s="111"/>
      <c r="BF256" s="123"/>
      <c r="BG256" s="111"/>
      <c r="BV256" s="81"/>
      <c r="BX256" s="123">
        <f t="shared" si="142"/>
        <v>7.9808000000000004E-2</v>
      </c>
      <c r="BY256" s="123">
        <f t="shared" si="146"/>
        <v>7.9808000000000004E-2</v>
      </c>
      <c r="BZ256" s="496">
        <f t="shared" si="141"/>
        <v>-327.39149208430382</v>
      </c>
      <c r="CA256" s="496"/>
      <c r="CB256" s="496"/>
      <c r="CK256" s="80"/>
      <c r="CM256" s="81"/>
      <c r="CO256" s="123">
        <f t="shared" si="152"/>
        <v>7.1552000000000004E-2</v>
      </c>
      <c r="CP256" s="470">
        <f t="shared" si="153"/>
        <v>8.4479999999999972E-3</v>
      </c>
      <c r="CQ256" s="470"/>
      <c r="CR256" s="129">
        <f t="shared" si="154"/>
        <v>4.5037074431999968E-5</v>
      </c>
      <c r="CS256" s="462">
        <f t="shared" si="157"/>
        <v>3.8409338879999992E-6</v>
      </c>
      <c r="CT256" s="462"/>
      <c r="CU256" s="130">
        <f t="shared" si="155"/>
        <v>4.8878008319999964E-5</v>
      </c>
      <c r="CV256" s="413">
        <f t="shared" si="156"/>
        <v>-6.4589821892896158</v>
      </c>
      <c r="CX256" s="413"/>
      <c r="DL256" s="81"/>
      <c r="DN256" s="123">
        <f t="shared" si="147"/>
        <v>7.8432000000000016E-2</v>
      </c>
      <c r="DO256" s="470">
        <f t="shared" si="148"/>
        <v>-160.8734055931493</v>
      </c>
      <c r="DP256" s="470"/>
      <c r="DQ256" s="470">
        <f t="shared" si="149"/>
        <v>160.98712364113314</v>
      </c>
      <c r="DR256" s="470"/>
      <c r="DS256" s="125">
        <f t="shared" si="150"/>
        <v>0.11371804798383778</v>
      </c>
      <c r="DT256" s="125">
        <f t="shared" si="151"/>
        <v>-321.86052923428247</v>
      </c>
      <c r="ED256" s="80"/>
      <c r="EF256" s="81"/>
      <c r="EH256" s="123">
        <f t="shared" si="143"/>
        <v>7.9808000000000004E-2</v>
      </c>
      <c r="EI256" s="470">
        <f t="shared" si="144"/>
        <v>107291.88216383928</v>
      </c>
      <c r="EJ256" s="470"/>
      <c r="EK256" s="470"/>
      <c r="EL256" s="128">
        <f t="shared" si="145"/>
        <v>1.3738176188823579</v>
      </c>
      <c r="ER256" s="111"/>
      <c r="EX256" s="80"/>
    </row>
    <row r="257" spans="55:154">
      <c r="BC257" s="109">
        <v>0.124</v>
      </c>
      <c r="BD257" s="110">
        <f t="shared" si="140"/>
        <v>8.5312000000000013E-2</v>
      </c>
      <c r="BE257" s="111"/>
      <c r="BF257" s="123"/>
      <c r="BG257" s="111"/>
      <c r="BV257" s="81"/>
      <c r="BX257" s="123">
        <f t="shared" si="142"/>
        <v>8.0496000000000012E-2</v>
      </c>
      <c r="BY257" s="123">
        <f t="shared" si="146"/>
        <v>8.0496000000000012E-2</v>
      </c>
      <c r="BZ257" s="496">
        <f t="shared" si="141"/>
        <v>-330.21383253330646</v>
      </c>
      <c r="CA257" s="496"/>
      <c r="CB257" s="496"/>
      <c r="CE257" s="123"/>
      <c r="CK257" s="80"/>
      <c r="CM257" s="81"/>
      <c r="CN257" s="102"/>
      <c r="CO257" s="123">
        <f t="shared" si="152"/>
        <v>7.2239999999999999E-2</v>
      </c>
      <c r="CP257" s="470">
        <f t="shared" si="153"/>
        <v>7.760000000000003E-3</v>
      </c>
      <c r="CQ257" s="470"/>
      <c r="CR257" s="129">
        <f t="shared" si="154"/>
        <v>4.5037074431999968E-5</v>
      </c>
      <c r="CS257" s="462">
        <f t="shared" si="157"/>
        <v>3.544147200000001E-6</v>
      </c>
      <c r="CT257" s="462"/>
      <c r="CU257" s="130">
        <f t="shared" si="155"/>
        <v>4.8581221631999972E-5</v>
      </c>
      <c r="CV257" s="413">
        <f t="shared" si="156"/>
        <v>-6.4197633258846212</v>
      </c>
      <c r="CX257" s="413"/>
      <c r="DL257" s="81"/>
      <c r="DN257" s="123">
        <f t="shared" si="147"/>
        <v>7.912000000000001E-2</v>
      </c>
      <c r="DO257" s="470">
        <f t="shared" si="148"/>
        <v>-162.28457581765062</v>
      </c>
      <c r="DP257" s="470"/>
      <c r="DQ257" s="470">
        <f t="shared" si="149"/>
        <v>162.39571051786189</v>
      </c>
      <c r="DR257" s="470"/>
      <c r="DS257" s="125">
        <f t="shared" si="150"/>
        <v>0.11113470021126659</v>
      </c>
      <c r="DT257" s="125">
        <f t="shared" si="151"/>
        <v>-324.68028633551251</v>
      </c>
      <c r="ED257" s="80"/>
      <c r="EF257" s="81"/>
      <c r="EH257" s="123">
        <f t="shared" si="143"/>
        <v>8.0496000000000012E-2</v>
      </c>
      <c r="EI257" s="470">
        <f t="shared" si="144"/>
        <v>109041.57349891392</v>
      </c>
      <c r="EJ257" s="470"/>
      <c r="EK257" s="470"/>
      <c r="EL257" s="128">
        <f t="shared" si="145"/>
        <v>1.3627508414054881</v>
      </c>
      <c r="ER257" s="111"/>
      <c r="EX257" s="80"/>
    </row>
    <row r="258" spans="55:154">
      <c r="BC258" s="444">
        <v>0.125</v>
      </c>
      <c r="BD258" s="131">
        <f t="shared" si="140"/>
        <v>8.6000000000000007E-2</v>
      </c>
      <c r="BE258" s="111"/>
      <c r="BV258" s="81"/>
      <c r="BX258" s="123">
        <f t="shared" si="142"/>
        <v>8.1184000000000006E-2</v>
      </c>
      <c r="BY258" s="123">
        <f t="shared" si="146"/>
        <v>8.1184000000000006E-2</v>
      </c>
      <c r="BZ258" s="496">
        <f t="shared" si="141"/>
        <v>-333.0361729823091</v>
      </c>
      <c r="CA258" s="496"/>
      <c r="CB258" s="496"/>
      <c r="CK258" s="80"/>
      <c r="CM258" s="81"/>
      <c r="CO258" s="123">
        <f t="shared" si="152"/>
        <v>7.2928000000000007E-2</v>
      </c>
      <c r="CP258" s="470">
        <f t="shared" si="153"/>
        <v>7.071999999999995E-3</v>
      </c>
      <c r="CQ258" s="470"/>
      <c r="CR258" s="129">
        <f t="shared" si="154"/>
        <v>4.5037074431999968E-5</v>
      </c>
      <c r="CS258" s="462">
        <f t="shared" si="157"/>
        <v>3.2445204479999975E-6</v>
      </c>
      <c r="CT258" s="462"/>
      <c r="CU258" s="130">
        <f t="shared" si="155"/>
        <v>4.8281594879999963E-5</v>
      </c>
      <c r="CV258" s="413">
        <f t="shared" si="156"/>
        <v>-6.3801691623513497</v>
      </c>
      <c r="CX258" s="413"/>
      <c r="DL258" s="81"/>
      <c r="DN258" s="123">
        <f t="shared" si="147"/>
        <v>7.9808000000000004E-2</v>
      </c>
      <c r="DO258" s="470">
        <f t="shared" si="148"/>
        <v>-163.69574604215191</v>
      </c>
      <c r="DP258" s="470"/>
      <c r="DQ258" s="470">
        <f t="shared" si="149"/>
        <v>163.80433947400232</v>
      </c>
      <c r="DR258" s="470"/>
      <c r="DS258" s="125">
        <f t="shared" si="150"/>
        <v>0.10859343185040871</v>
      </c>
      <c r="DT258" s="125">
        <f t="shared" si="151"/>
        <v>-327.50008551615423</v>
      </c>
      <c r="ED258" s="80"/>
      <c r="EF258" s="81"/>
      <c r="EH258" s="123">
        <f t="shared" si="143"/>
        <v>8.1184000000000006E-2</v>
      </c>
      <c r="EI258" s="470">
        <f t="shared" si="144"/>
        <v>110913.40251135119</v>
      </c>
      <c r="EJ258" s="470"/>
      <c r="EK258" s="470"/>
      <c r="EL258" s="128">
        <f t="shared" si="145"/>
        <v>1.3512026850046341</v>
      </c>
      <c r="ER258" s="111"/>
      <c r="EX258" s="80"/>
    </row>
    <row r="259" spans="55:154">
      <c r="BV259" s="81"/>
      <c r="BX259" s="123">
        <f t="shared" si="142"/>
        <v>8.1872E-2</v>
      </c>
      <c r="BY259" s="123">
        <f t="shared" si="146"/>
        <v>8.1872E-2</v>
      </c>
      <c r="BZ259" s="496">
        <f t="shared" si="141"/>
        <v>-335.85851343131168</v>
      </c>
      <c r="CA259" s="496"/>
      <c r="CB259" s="496"/>
      <c r="CE259" s="123"/>
      <c r="CK259" s="80"/>
      <c r="CM259" s="81"/>
      <c r="CO259" s="123">
        <f t="shared" si="152"/>
        <v>7.3616000000000001E-2</v>
      </c>
      <c r="CP259" s="470">
        <f t="shared" si="153"/>
        <v>6.3840000000000008E-3</v>
      </c>
      <c r="CQ259" s="470"/>
      <c r="CR259" s="129">
        <f t="shared" si="154"/>
        <v>4.5037074431999968E-5</v>
      </c>
      <c r="CS259" s="462">
        <f t="shared" si="157"/>
        <v>2.9420536320000005E-6</v>
      </c>
      <c r="CT259" s="462"/>
      <c r="CU259" s="130">
        <f t="shared" si="155"/>
        <v>4.7979128063999966E-5</v>
      </c>
      <c r="CV259" s="413">
        <f t="shared" si="156"/>
        <v>-6.3401996986898004</v>
      </c>
      <c r="CX259" s="413"/>
      <c r="DL259" s="81"/>
      <c r="DN259" s="123">
        <f t="shared" si="147"/>
        <v>8.0496000000000012E-2</v>
      </c>
      <c r="DO259" s="470">
        <f t="shared" si="148"/>
        <v>-165.10691626665323</v>
      </c>
      <c r="DP259" s="470"/>
      <c r="DQ259" s="470">
        <f t="shared" si="149"/>
        <v>165.10731833147219</v>
      </c>
      <c r="DR259" s="470"/>
      <c r="DS259" s="125">
        <f t="shared" si="150"/>
        <v>4.0206481895666002E-4</v>
      </c>
      <c r="DT259" s="125">
        <f t="shared" si="151"/>
        <v>-330.21423459812542</v>
      </c>
      <c r="ED259" s="80"/>
      <c r="EF259" s="81"/>
      <c r="EH259" s="123">
        <f t="shared" si="143"/>
        <v>8.1872E-2</v>
      </c>
      <c r="EI259" s="470">
        <f t="shared" si="144"/>
        <v>112801.17253479296</v>
      </c>
      <c r="EJ259" s="470"/>
      <c r="EK259" s="470"/>
      <c r="EL259" s="128">
        <f t="shared" si="145"/>
        <v>1.3398485381759495</v>
      </c>
      <c r="ER259" s="111"/>
      <c r="EX259" s="80"/>
    </row>
    <row r="260" spans="55:154">
      <c r="BV260" s="81"/>
      <c r="BX260" s="123">
        <f t="shared" si="142"/>
        <v>8.2560000000000008E-2</v>
      </c>
      <c r="BY260" s="123">
        <f t="shared" si="146"/>
        <v>8.2560000000000008E-2</v>
      </c>
      <c r="BZ260" s="496">
        <f t="shared" si="141"/>
        <v>-338.68085388031432</v>
      </c>
      <c r="CA260" s="496"/>
      <c r="CB260" s="496"/>
      <c r="CK260" s="80"/>
      <c r="CM260" s="81"/>
      <c r="CO260" s="123">
        <f t="shared" si="152"/>
        <v>7.4304000000000009E-2</v>
      </c>
      <c r="CP260" s="470">
        <f t="shared" si="153"/>
        <v>5.6959999999999927E-3</v>
      </c>
      <c r="CQ260" s="470"/>
      <c r="CR260" s="129">
        <f t="shared" si="154"/>
        <v>4.5037074431999968E-5</v>
      </c>
      <c r="CS260" s="462">
        <f t="shared" si="157"/>
        <v>2.6367467519999965E-6</v>
      </c>
      <c r="CT260" s="462"/>
      <c r="CU260" s="130">
        <f t="shared" si="155"/>
        <v>4.7673821183999966E-5</v>
      </c>
      <c r="CV260" s="413">
        <f t="shared" si="156"/>
        <v>-6.2998549348999733</v>
      </c>
      <c r="CX260" s="413"/>
      <c r="DL260" s="81"/>
      <c r="DN260" s="123">
        <f t="shared" si="147"/>
        <v>8.1184000000000006E-2</v>
      </c>
      <c r="DO260" s="470">
        <f t="shared" si="148"/>
        <v>-166.51808649115455</v>
      </c>
      <c r="DP260" s="470"/>
      <c r="DQ260" s="470">
        <f t="shared" si="149"/>
        <v>166.51839676411689</v>
      </c>
      <c r="DR260" s="470"/>
      <c r="DS260" s="125">
        <f t="shared" si="150"/>
        <v>3.1027296233787638E-4</v>
      </c>
      <c r="DT260" s="125">
        <f t="shared" si="151"/>
        <v>-333.03648325527143</v>
      </c>
      <c r="ED260" s="80"/>
      <c r="EF260" s="81"/>
      <c r="EH260" s="123">
        <f t="shared" si="143"/>
        <v>8.2560000000000008E-2</v>
      </c>
      <c r="EI260" s="470">
        <f t="shared" si="144"/>
        <v>114704.88415925764</v>
      </c>
      <c r="EJ260" s="470"/>
      <c r="EK260" s="470"/>
      <c r="EL260" s="128">
        <f t="shared" si="145"/>
        <v>1.3286835508316788</v>
      </c>
      <c r="ER260" s="111"/>
      <c r="EX260" s="80"/>
    </row>
    <row r="261" spans="55:154">
      <c r="BV261" s="81"/>
      <c r="BX261" s="123">
        <f t="shared" si="142"/>
        <v>8.3248000000000003E-2</v>
      </c>
      <c r="BY261" s="123">
        <f t="shared" si="146"/>
        <v>8.3248000000000003E-2</v>
      </c>
      <c r="BZ261" s="496">
        <f t="shared" si="141"/>
        <v>-341.5031943293169</v>
      </c>
      <c r="CA261" s="496"/>
      <c r="CB261" s="496"/>
      <c r="CE261" s="123"/>
      <c r="CK261" s="80"/>
      <c r="CM261" s="81"/>
      <c r="CO261" s="123">
        <f t="shared" si="152"/>
        <v>7.4992000000000003E-2</v>
      </c>
      <c r="CP261" s="470">
        <f t="shared" si="153"/>
        <v>5.0079999999999986E-3</v>
      </c>
      <c r="CQ261" s="470"/>
      <c r="CR261" s="129">
        <f t="shared" si="154"/>
        <v>4.5037074431999968E-5</v>
      </c>
      <c r="CS261" s="462">
        <f t="shared" si="157"/>
        <v>2.3285998079999993E-6</v>
      </c>
      <c r="CT261" s="462"/>
      <c r="CU261" s="130">
        <f t="shared" si="155"/>
        <v>4.7365674239999964E-5</v>
      </c>
      <c r="CV261" s="413">
        <f t="shared" si="156"/>
        <v>-6.2591348709818693</v>
      </c>
      <c r="CX261" s="413"/>
      <c r="DL261" s="81"/>
      <c r="DN261" s="123">
        <f t="shared" si="147"/>
        <v>8.1872E-2</v>
      </c>
      <c r="DO261" s="470">
        <f t="shared" si="148"/>
        <v>-167.92925671565584</v>
      </c>
      <c r="DP261" s="470"/>
      <c r="DQ261" s="470">
        <f t="shared" si="149"/>
        <v>167.92948646552054</v>
      </c>
      <c r="DR261" s="470"/>
      <c r="DS261" s="125">
        <f t="shared" si="150"/>
        <v>2.2974986470103431E-4</v>
      </c>
      <c r="DT261" s="125">
        <f t="shared" si="151"/>
        <v>-335.85874318117635</v>
      </c>
      <c r="ED261" s="80"/>
      <c r="EF261" s="81"/>
      <c r="EH261" s="123">
        <f t="shared" si="143"/>
        <v>8.3248000000000003E-2</v>
      </c>
      <c r="EI261" s="470">
        <f t="shared" si="144"/>
        <v>116624.53798490427</v>
      </c>
      <c r="EJ261" s="470"/>
      <c r="EK261" s="470"/>
      <c r="EL261" s="128">
        <f t="shared" si="145"/>
        <v>1.3177030332125244</v>
      </c>
      <c r="ER261" s="111"/>
      <c r="EX261" s="80"/>
    </row>
    <row r="262" spans="55:154">
      <c r="BV262" s="81"/>
      <c r="BX262" s="123">
        <f t="shared" si="142"/>
        <v>8.3936000000000011E-2</v>
      </c>
      <c r="BY262" s="123">
        <f t="shared" si="146"/>
        <v>8.3936000000000011E-2</v>
      </c>
      <c r="BZ262" s="496">
        <f t="shared" si="141"/>
        <v>-344.32553477831954</v>
      </c>
      <c r="CA262" s="496"/>
      <c r="CB262" s="496"/>
      <c r="CK262" s="80"/>
      <c r="CM262" s="81"/>
      <c r="CO262" s="123">
        <f t="shared" si="152"/>
        <v>7.5680000000000011E-2</v>
      </c>
      <c r="CP262" s="470">
        <f t="shared" si="153"/>
        <v>4.3199999999999905E-3</v>
      </c>
      <c r="CQ262" s="470"/>
      <c r="CR262" s="129">
        <f t="shared" si="154"/>
        <v>4.5037074431999968E-5</v>
      </c>
      <c r="CS262" s="462">
        <f t="shared" si="157"/>
        <v>2.0176127999999956E-6</v>
      </c>
      <c r="CT262" s="462"/>
      <c r="CU262" s="130">
        <f t="shared" si="155"/>
        <v>4.7054687231999966E-5</v>
      </c>
      <c r="CV262" s="413">
        <f t="shared" si="156"/>
        <v>-6.2180395069354875</v>
      </c>
      <c r="CX262" s="413"/>
      <c r="DL262" s="81"/>
      <c r="DN262" s="123">
        <f t="shared" si="147"/>
        <v>8.2560000000000008E-2</v>
      </c>
      <c r="DO262" s="470">
        <f t="shared" si="148"/>
        <v>-169.34042694015716</v>
      </c>
      <c r="DP262" s="470"/>
      <c r="DQ262" s="470">
        <f t="shared" si="149"/>
        <v>169.34058773468232</v>
      </c>
      <c r="DR262" s="470"/>
      <c r="DS262" s="125">
        <f t="shared" si="150"/>
        <v>1.6079452515782577E-4</v>
      </c>
      <c r="DT262" s="125">
        <f t="shared" si="151"/>
        <v>-338.6810146748395</v>
      </c>
      <c r="ED262" s="80"/>
      <c r="EF262" s="81"/>
      <c r="EH262" s="123">
        <f t="shared" si="143"/>
        <v>8.3936000000000011E-2</v>
      </c>
      <c r="EI262" s="470">
        <f t="shared" si="144"/>
        <v>118560.13462203377</v>
      </c>
      <c r="EJ262" s="470"/>
      <c r="EK262" s="470"/>
      <c r="EL262" s="128">
        <f t="shared" si="145"/>
        <v>1.3069024493170127</v>
      </c>
      <c r="ER262" s="111"/>
      <c r="EX262" s="80"/>
    </row>
    <row r="263" spans="55:154">
      <c r="BV263" s="81"/>
      <c r="BX263" s="123">
        <f t="shared" si="142"/>
        <v>8.4624000000000005E-2</v>
      </c>
      <c r="BY263" s="123">
        <f t="shared" si="146"/>
        <v>8.4624000000000005E-2</v>
      </c>
      <c r="BZ263" s="496">
        <f t="shared" si="141"/>
        <v>-347.14787522732217</v>
      </c>
      <c r="CA263" s="496"/>
      <c r="CB263" s="496"/>
      <c r="CE263" s="123"/>
      <c r="CK263" s="80"/>
      <c r="CM263" s="81"/>
      <c r="CO263" s="123">
        <f t="shared" si="152"/>
        <v>7.6368000000000005E-2</v>
      </c>
      <c r="CP263" s="470">
        <f t="shared" si="153"/>
        <v>3.6319999999999963E-3</v>
      </c>
      <c r="CQ263" s="470"/>
      <c r="CR263" s="129">
        <f t="shared" si="154"/>
        <v>4.5037074431999968E-5</v>
      </c>
      <c r="CS263" s="462">
        <f t="shared" si="157"/>
        <v>1.7037857279999983E-6</v>
      </c>
      <c r="CT263" s="462"/>
      <c r="CU263" s="130">
        <f t="shared" si="155"/>
        <v>4.6740860159999966E-5</v>
      </c>
      <c r="CV263" s="413">
        <f t="shared" si="156"/>
        <v>-6.1765688427608287</v>
      </c>
      <c r="CX263" s="413"/>
      <c r="DL263" s="81"/>
      <c r="DN263" s="123">
        <f t="shared" si="147"/>
        <v>8.3248000000000003E-2</v>
      </c>
      <c r="DO263" s="470">
        <f t="shared" si="148"/>
        <v>-170.75159716465845</v>
      </c>
      <c r="DP263" s="470"/>
      <c r="DQ263" s="470">
        <f t="shared" si="149"/>
        <v>170.75170087061358</v>
      </c>
      <c r="DR263" s="470"/>
      <c r="DS263" s="125">
        <f t="shared" si="150"/>
        <v>1.037059551265429E-4</v>
      </c>
      <c r="DT263" s="125">
        <f t="shared" si="151"/>
        <v>-341.503298035272</v>
      </c>
      <c r="ED263" s="80"/>
      <c r="EF263" s="81"/>
      <c r="EH263" s="123">
        <f t="shared" si="143"/>
        <v>8.4624000000000005E-2</v>
      </c>
      <c r="EI263" s="470">
        <f t="shared" si="144"/>
        <v>120511.67469108773</v>
      </c>
      <c r="EJ263" s="470"/>
      <c r="EK263" s="470"/>
      <c r="EL263" s="128">
        <f t="shared" si="145"/>
        <v>1.2962774106513781</v>
      </c>
      <c r="EX263" s="80"/>
    </row>
    <row r="264" spans="55:154">
      <c r="BV264" s="81"/>
      <c r="BX264" s="123">
        <f t="shared" si="142"/>
        <v>8.5312000000000013E-2</v>
      </c>
      <c r="BY264" s="123">
        <f t="shared" si="146"/>
        <v>8.5312000000000013E-2</v>
      </c>
      <c r="BZ264" s="496">
        <f t="shared" si="141"/>
        <v>-349.97021567632481</v>
      </c>
      <c r="CA264" s="496"/>
      <c r="CB264" s="496"/>
      <c r="CK264" s="80"/>
      <c r="CM264" s="81"/>
      <c r="CO264" s="123">
        <f t="shared" si="152"/>
        <v>7.7056000000000013E-2</v>
      </c>
      <c r="CP264" s="470">
        <f t="shared" si="153"/>
        <v>2.9439999999999883E-3</v>
      </c>
      <c r="CQ264" s="470"/>
      <c r="CR264" s="129">
        <f t="shared" si="154"/>
        <v>4.5037074431999968E-5</v>
      </c>
      <c r="CS264" s="462">
        <f t="shared" si="157"/>
        <v>1.3871185919999948E-6</v>
      </c>
      <c r="CT264" s="462"/>
      <c r="CU264" s="130">
        <f t="shared" si="155"/>
        <v>4.6424193023999963E-5</v>
      </c>
      <c r="CV264" s="413">
        <f t="shared" si="156"/>
        <v>-6.1347228784578913</v>
      </c>
      <c r="CX264" s="413"/>
      <c r="DL264" s="81"/>
      <c r="DN264" s="123">
        <f t="shared" si="147"/>
        <v>8.3936000000000011E-2</v>
      </c>
      <c r="DO264" s="470">
        <f t="shared" si="148"/>
        <v>-172.16276738915977</v>
      </c>
      <c r="DP264" s="470"/>
      <c r="DQ264" s="470">
        <f t="shared" si="149"/>
        <v>172.16282617233782</v>
      </c>
      <c r="DR264" s="470"/>
      <c r="DS264" s="125">
        <f t="shared" si="150"/>
        <v>5.8783178047860929E-5</v>
      </c>
      <c r="DT264" s="125">
        <f t="shared" si="151"/>
        <v>-344.32559356149761</v>
      </c>
      <c r="ED264" s="80"/>
      <c r="EF264" s="81"/>
      <c r="EH264" s="123">
        <f t="shared" si="143"/>
        <v>8.5312000000000013E-2</v>
      </c>
      <c r="EI264" s="470">
        <f t="shared" si="144"/>
        <v>122479.15882264916</v>
      </c>
      <c r="EJ264" s="470"/>
      <c r="EK264" s="470"/>
      <c r="EL264" s="128">
        <f t="shared" si="145"/>
        <v>1.2858236702818544</v>
      </c>
      <c r="EX264" s="80"/>
    </row>
    <row r="265" spans="55:154">
      <c r="BV265" s="81"/>
      <c r="BX265" s="123">
        <f t="shared" si="142"/>
        <v>8.6000000000000007E-2</v>
      </c>
      <c r="BY265" s="123">
        <f t="shared" si="146"/>
        <v>8.6000000000000007E-2</v>
      </c>
      <c r="BZ265" s="496">
        <f t="shared" si="141"/>
        <v>-352.79255612532734</v>
      </c>
      <c r="CA265" s="496"/>
      <c r="CB265" s="496"/>
      <c r="CE265" s="123"/>
      <c r="CK265" s="80"/>
      <c r="CM265" s="81"/>
      <c r="CO265" s="123">
        <f t="shared" si="152"/>
        <v>7.7744000000000008E-2</v>
      </c>
      <c r="CP265" s="470">
        <f t="shared" si="153"/>
        <v>2.2559999999999941E-3</v>
      </c>
      <c r="CQ265" s="470"/>
      <c r="CR265" s="129">
        <f t="shared" si="154"/>
        <v>4.5037074431999968E-5</v>
      </c>
      <c r="CS265" s="462">
        <f t="shared" si="157"/>
        <v>1.0676113919999972E-6</v>
      </c>
      <c r="CT265" s="462"/>
      <c r="CU265" s="130">
        <f t="shared" si="155"/>
        <v>4.6104685823999965E-5</v>
      </c>
      <c r="CV265" s="413">
        <f t="shared" si="156"/>
        <v>-6.0925016140266779</v>
      </c>
      <c r="CX265" s="413"/>
      <c r="DL265" s="81"/>
      <c r="DN265" s="123">
        <f t="shared" si="147"/>
        <v>8.4624000000000005E-2</v>
      </c>
      <c r="DO265" s="470">
        <f t="shared" si="148"/>
        <v>-173.57393761366109</v>
      </c>
      <c r="DP265" s="470"/>
      <c r="DQ265" s="470">
        <f t="shared" si="149"/>
        <v>173.57396393888936</v>
      </c>
      <c r="DR265" s="470"/>
      <c r="DS265" s="125">
        <f t="shared" si="150"/>
        <v>2.6325228276391499E-5</v>
      </c>
      <c r="DT265" s="125">
        <f t="shared" si="151"/>
        <v>-347.14790155255048</v>
      </c>
      <c r="ED265" s="80"/>
      <c r="EF265" s="81"/>
      <c r="EH265" s="123">
        <f t="shared" si="143"/>
        <v>8.6000000000000007E-2</v>
      </c>
      <c r="EI265" s="470">
        <f t="shared" si="144"/>
        <v>124462.58765744224</v>
      </c>
      <c r="EJ265" s="470"/>
      <c r="EK265" s="470"/>
      <c r="EL265" s="128">
        <f t="shared" si="145"/>
        <v>1.2755371171724506</v>
      </c>
      <c r="EX265" s="80"/>
    </row>
    <row r="266" spans="55:154">
      <c r="BV266" s="81"/>
      <c r="CK266" s="80"/>
      <c r="CM266" s="81"/>
      <c r="CO266" s="123">
        <f t="shared" si="152"/>
        <v>7.8432000000000016E-2</v>
      </c>
      <c r="CP266" s="470">
        <f t="shared" si="153"/>
        <v>1.5679999999999861E-3</v>
      </c>
      <c r="CQ266" s="470"/>
      <c r="CR266" s="129">
        <f t="shared" si="154"/>
        <v>4.5037074431999968E-5</v>
      </c>
      <c r="CS266" s="462">
        <f t="shared" si="157"/>
        <v>7.4526412799999342E-7</v>
      </c>
      <c r="CT266" s="462"/>
      <c r="CU266" s="130">
        <f t="shared" si="155"/>
        <v>4.5782338559999964E-5</v>
      </c>
      <c r="CV266" s="413">
        <f t="shared" si="156"/>
        <v>-6.0499050494671867</v>
      </c>
      <c r="CX266" s="413"/>
      <c r="DL266" s="81"/>
      <c r="DN266" s="123">
        <f t="shared" si="147"/>
        <v>8.5312000000000013E-2</v>
      </c>
      <c r="DO266" s="470">
        <f t="shared" si="148"/>
        <v>-174.98510783816241</v>
      </c>
      <c r="DP266" s="470"/>
      <c r="DQ266" s="470">
        <f t="shared" si="149"/>
        <v>174.98511446931309</v>
      </c>
      <c r="DR266" s="470"/>
      <c r="DS266" s="125">
        <f t="shared" si="150"/>
        <v>6.6311506827787525E-6</v>
      </c>
      <c r="DT266" s="125">
        <f t="shared" si="151"/>
        <v>-349.97022230747552</v>
      </c>
      <c r="ED266" s="80"/>
      <c r="EF266" s="81"/>
      <c r="EX266" s="80"/>
    </row>
    <row r="267" spans="55:154">
      <c r="BV267" s="82"/>
      <c r="BW267" s="83"/>
      <c r="BX267" s="83"/>
      <c r="BY267" s="83"/>
      <c r="BZ267" s="83"/>
      <c r="CA267" s="83"/>
      <c r="CB267" s="83"/>
      <c r="CC267" s="83"/>
      <c r="CD267" s="83"/>
      <c r="CE267" s="83"/>
      <c r="CF267" s="83"/>
      <c r="CG267" s="83"/>
      <c r="CH267" s="83"/>
      <c r="CI267" s="83"/>
      <c r="CJ267" s="83"/>
      <c r="CK267" s="84"/>
      <c r="CM267" s="81"/>
      <c r="CO267" s="123">
        <f t="shared" si="152"/>
        <v>7.912000000000001E-2</v>
      </c>
      <c r="CP267" s="470">
        <f t="shared" si="153"/>
        <v>8.799999999999919E-4</v>
      </c>
      <c r="CQ267" s="470"/>
      <c r="CR267" s="129">
        <f t="shared" si="154"/>
        <v>4.5037074431999968E-5</v>
      </c>
      <c r="CS267" s="462">
        <f t="shared" si="157"/>
        <v>4.2007679999999616E-7</v>
      </c>
      <c r="CT267" s="462"/>
      <c r="CU267" s="130">
        <f t="shared" si="155"/>
        <v>4.5457151231999961E-5</v>
      </c>
      <c r="CV267" s="413">
        <f t="shared" si="156"/>
        <v>-6.0069331847794176</v>
      </c>
      <c r="CX267" s="413"/>
      <c r="DL267" s="81"/>
      <c r="DN267" s="123">
        <f t="shared" si="147"/>
        <v>8.6000000000000007E-2</v>
      </c>
      <c r="DO267" s="470">
        <f t="shared" si="148"/>
        <v>-176.39627806266367</v>
      </c>
      <c r="DP267" s="470"/>
      <c r="DQ267" s="470">
        <f t="shared" si="149"/>
        <v>176.39627806266367</v>
      </c>
      <c r="DR267" s="470"/>
      <c r="DS267" s="125">
        <f t="shared" si="150"/>
        <v>0</v>
      </c>
      <c r="DT267" s="125">
        <f t="shared" si="151"/>
        <v>-352.79255612532734</v>
      </c>
      <c r="ED267" s="80"/>
      <c r="EF267" s="82"/>
      <c r="EG267" s="83"/>
      <c r="EH267" s="83"/>
      <c r="EI267" s="83"/>
      <c r="EJ267" s="83"/>
      <c r="EK267" s="83"/>
      <c r="EL267" s="83"/>
      <c r="EM267" s="83"/>
      <c r="EN267" s="83"/>
      <c r="EO267" s="83"/>
      <c r="EP267" s="83"/>
      <c r="EQ267" s="83"/>
      <c r="ER267" s="83"/>
      <c r="ES267" s="83"/>
      <c r="ET267" s="83"/>
      <c r="EU267" s="83"/>
      <c r="EV267" s="83"/>
      <c r="EW267" s="83"/>
      <c r="EX267" s="84"/>
    </row>
    <row r="268" spans="55:154">
      <c r="CM268" s="81"/>
      <c r="CO268" s="123">
        <f t="shared" si="152"/>
        <v>7.9808000000000004E-2</v>
      </c>
      <c r="CP268" s="470">
        <f t="shared" si="153"/>
        <v>1.9199999999999773E-4</v>
      </c>
      <c r="CQ268" s="470"/>
      <c r="CR268" s="129">
        <f t="shared" si="154"/>
        <v>4.5037074431999968E-5</v>
      </c>
      <c r="CS268" s="462">
        <f t="shared" si="157"/>
        <v>9.2049407999998918E-8</v>
      </c>
      <c r="CT268" s="462"/>
      <c r="CU268" s="130">
        <f t="shared" si="155"/>
        <v>4.5129123839999969E-5</v>
      </c>
      <c r="CV268" s="413">
        <f t="shared" si="156"/>
        <v>-5.9635860199633726</v>
      </c>
      <c r="CX268" s="413"/>
      <c r="DL268" s="81"/>
      <c r="ED268" s="80"/>
    </row>
    <row r="269" spans="55:154">
      <c r="CM269" s="81"/>
      <c r="CO269" s="123">
        <f t="shared" si="152"/>
        <v>8.0496000000000012E-2</v>
      </c>
      <c r="CP269" s="470">
        <f t="shared" si="153"/>
        <v>-4.9600000000001032E-4</v>
      </c>
      <c r="CQ269" s="470"/>
      <c r="CR269" s="129">
        <f t="shared" si="154"/>
        <v>4.5037074431999968E-5</v>
      </c>
      <c r="CS269" s="462">
        <f t="shared" si="157"/>
        <v>0</v>
      </c>
      <c r="CT269" s="462"/>
      <c r="CU269" s="130">
        <f t="shared" si="155"/>
        <v>4.5037074431999968E-5</v>
      </c>
      <c r="CV269" s="413">
        <f t="shared" si="156"/>
        <v>-0.36437278500761128</v>
      </c>
      <c r="DL269" s="82"/>
      <c r="DM269" s="83"/>
      <c r="DN269" s="83"/>
      <c r="DO269" s="83"/>
      <c r="DP269" s="83"/>
      <c r="DQ269" s="83"/>
      <c r="DR269" s="83"/>
      <c r="DS269" s="83"/>
      <c r="DT269" s="83"/>
      <c r="DU269" s="83"/>
      <c r="DV269" s="83"/>
      <c r="DW269" s="83"/>
      <c r="DX269" s="83"/>
      <c r="DY269" s="83"/>
      <c r="DZ269" s="83"/>
      <c r="EA269" s="83"/>
      <c r="EB269" s="83"/>
      <c r="EC269" s="83"/>
      <c r="ED269" s="84"/>
    </row>
    <row r="270" spans="55:154">
      <c r="CM270" s="81"/>
      <c r="CO270" s="123">
        <f t="shared" si="152"/>
        <v>8.1184000000000006E-2</v>
      </c>
      <c r="CP270" s="470">
        <f t="shared" si="153"/>
        <v>-1.1840000000000045E-3</v>
      </c>
      <c r="CQ270" s="470"/>
      <c r="CR270" s="129">
        <f t="shared" si="154"/>
        <v>3.9732154112000009E-5</v>
      </c>
      <c r="CS270" s="462">
        <f t="shared" si="157"/>
        <v>0</v>
      </c>
      <c r="CT270" s="462"/>
      <c r="CU270" s="130">
        <f t="shared" si="155"/>
        <v>3.9732154112000009E-5</v>
      </c>
      <c r="CV270" s="413">
        <f t="shared" si="156"/>
        <v>-0.32145328777960236</v>
      </c>
    </row>
    <row r="271" spans="55:154">
      <c r="CM271" s="81"/>
      <c r="CO271" s="123">
        <f t="shared" si="152"/>
        <v>8.1872E-2</v>
      </c>
      <c r="CP271" s="470">
        <f t="shared" si="153"/>
        <v>-1.8719999999999987E-3</v>
      </c>
      <c r="CQ271" s="470"/>
      <c r="CR271" s="129">
        <f t="shared" si="154"/>
        <v>3.4334458368000057E-5</v>
      </c>
      <c r="CS271" s="462">
        <f t="shared" si="157"/>
        <v>0</v>
      </c>
      <c r="CT271" s="462"/>
      <c r="CU271" s="130">
        <f t="shared" si="155"/>
        <v>3.4334458368000057E-5</v>
      </c>
      <c r="CV271" s="413">
        <f t="shared" si="156"/>
        <v>-0.27778319029503856</v>
      </c>
      <c r="CX271" s="413"/>
    </row>
    <row r="272" spans="55:154">
      <c r="CM272" s="81"/>
      <c r="CO272" s="123">
        <f t="shared" si="152"/>
        <v>8.2560000000000008E-2</v>
      </c>
      <c r="CP272" s="470">
        <f t="shared" si="153"/>
        <v>-2.5600000000000067E-3</v>
      </c>
      <c r="CQ272" s="470"/>
      <c r="CR272" s="129">
        <f t="shared" si="154"/>
        <v>2.8843987199999991E-5</v>
      </c>
      <c r="CS272" s="462">
        <f t="shared" si="157"/>
        <v>0</v>
      </c>
      <c r="CT272" s="462"/>
      <c r="CU272" s="130">
        <f t="shared" si="155"/>
        <v>2.8843987199999991E-5</v>
      </c>
      <c r="CV272" s="413">
        <f t="shared" si="156"/>
        <v>-0.23336249255391897</v>
      </c>
    </row>
    <row r="273" spans="91:114">
      <c r="CM273" s="81"/>
      <c r="CO273" s="123">
        <f t="shared" si="152"/>
        <v>8.3248000000000003E-2</v>
      </c>
      <c r="CP273" s="470">
        <f t="shared" si="153"/>
        <v>-3.2480000000000009E-3</v>
      </c>
      <c r="CQ273" s="470"/>
      <c r="CR273" s="129">
        <f t="shared" si="154"/>
        <v>2.3260740608000041E-5</v>
      </c>
      <c r="CS273" s="462">
        <f t="shared" si="157"/>
        <v>0</v>
      </c>
      <c r="CT273" s="462"/>
      <c r="CU273" s="130">
        <f t="shared" si="155"/>
        <v>2.3260740608000041E-5</v>
      </c>
      <c r="CV273" s="413">
        <f t="shared" si="156"/>
        <v>-0.18819119455624539</v>
      </c>
    </row>
    <row r="274" spans="91:114">
      <c r="CM274" s="81"/>
      <c r="CO274" s="123">
        <f t="shared" si="152"/>
        <v>8.3936000000000011E-2</v>
      </c>
      <c r="CP274" s="470">
        <f t="shared" si="153"/>
        <v>-3.9360000000000089E-3</v>
      </c>
      <c r="CQ274" s="470"/>
      <c r="CR274" s="129">
        <f t="shared" si="154"/>
        <v>1.758471859199997E-5</v>
      </c>
      <c r="CS274" s="462">
        <f t="shared" si="157"/>
        <v>0</v>
      </c>
      <c r="CT274" s="462"/>
      <c r="CU274" s="130">
        <f t="shared" si="155"/>
        <v>1.758471859199997E-5</v>
      </c>
      <c r="CV274" s="413">
        <f t="shared" si="156"/>
        <v>-0.14226929630201593</v>
      </c>
    </row>
    <row r="275" spans="91:114">
      <c r="CM275" s="81"/>
      <c r="CO275" s="123">
        <f t="shared" si="152"/>
        <v>8.4624000000000005E-2</v>
      </c>
      <c r="CP275" s="470">
        <f t="shared" si="153"/>
        <v>-4.6240000000000031E-3</v>
      </c>
      <c r="CQ275" s="470"/>
      <c r="CR275" s="129">
        <f t="shared" si="154"/>
        <v>1.1815921152000021E-5</v>
      </c>
      <c r="CS275" s="462">
        <f t="shared" si="157"/>
        <v>0</v>
      </c>
      <c r="CT275" s="462"/>
      <c r="CU275" s="130">
        <f t="shared" si="155"/>
        <v>1.1815921152000021E-5</v>
      </c>
      <c r="CV275" s="413">
        <f t="shared" si="156"/>
        <v>-9.5596797791232535E-2</v>
      </c>
    </row>
    <row r="276" spans="91:114">
      <c r="CM276" s="81"/>
      <c r="CO276" s="123">
        <f t="shared" si="152"/>
        <v>8.5312000000000013E-2</v>
      </c>
      <c r="CP276" s="470">
        <f t="shared" si="153"/>
        <v>-5.3120000000000112E-3</v>
      </c>
      <c r="CQ276" s="470"/>
      <c r="CR276" s="129">
        <f t="shared" si="154"/>
        <v>5.9543482879999506E-6</v>
      </c>
      <c r="CS276" s="462">
        <f t="shared" si="157"/>
        <v>0</v>
      </c>
      <c r="CT276" s="462"/>
      <c r="CU276" s="130">
        <f t="shared" si="155"/>
        <v>5.9543482879999506E-6</v>
      </c>
      <c r="CV276" s="413">
        <f t="shared" si="156"/>
        <v>-4.8173699023893242E-2</v>
      </c>
    </row>
    <row r="277" spans="91:114">
      <c r="CM277" s="81"/>
      <c r="CO277" s="123">
        <f t="shared" si="152"/>
        <v>8.6000000000000007E-2</v>
      </c>
      <c r="CP277" s="470">
        <f t="shared" si="153"/>
        <v>-6.0000000000000053E-3</v>
      </c>
      <c r="CQ277" s="470"/>
      <c r="CR277" s="129">
        <f t="shared" si="154"/>
        <v>0</v>
      </c>
      <c r="CS277" s="462">
        <f t="shared" si="157"/>
        <v>0</v>
      </c>
      <c r="CT277" s="462"/>
      <c r="CU277" s="130">
        <f t="shared" si="155"/>
        <v>0</v>
      </c>
      <c r="CV277" s="413">
        <f t="shared" si="156"/>
        <v>0</v>
      </c>
    </row>
    <row r="278" spans="91:114">
      <c r="CM278" s="81"/>
      <c r="CY278" s="94"/>
    </row>
    <row r="279" spans="91:114">
      <c r="CM279" s="82"/>
      <c r="CN279" s="83"/>
      <c r="CO279" s="83"/>
      <c r="CP279" s="83"/>
      <c r="CQ279" s="83"/>
      <c r="CR279" s="83"/>
      <c r="CS279" s="83"/>
      <c r="CT279" s="83"/>
      <c r="CU279" s="83"/>
      <c r="CV279" s="83"/>
      <c r="CW279" s="83"/>
      <c r="CX279" s="83"/>
      <c r="CY279" s="83"/>
      <c r="CZ279" s="83"/>
      <c r="DA279" s="83"/>
      <c r="DB279" s="83"/>
      <c r="DC279" s="83"/>
      <c r="DD279" s="83"/>
      <c r="DE279" s="83"/>
      <c r="DF279" s="83"/>
      <c r="DG279" s="83"/>
      <c r="DH279" s="83"/>
      <c r="DI279" s="83"/>
      <c r="DJ279" s="83"/>
    </row>
    <row r="283" spans="91:114">
      <c r="CZ283" s="94"/>
      <c r="DA283" s="94"/>
      <c r="DB283" s="94"/>
      <c r="DC283" s="94"/>
      <c r="DD283" s="94"/>
      <c r="DE283" s="94"/>
      <c r="DF283" s="94"/>
      <c r="DG283" s="94"/>
      <c r="DH283" s="94"/>
      <c r="DI283" s="94"/>
      <c r="DJ283" s="94"/>
    </row>
  </sheetData>
  <mergeCells count="2047">
    <mergeCell ref="A2:E2"/>
    <mergeCell ref="A20:C20"/>
    <mergeCell ref="CP277:CQ277"/>
    <mergeCell ref="CP258:CQ258"/>
    <mergeCell ref="CP259:CQ259"/>
    <mergeCell ref="CP260:CQ260"/>
    <mergeCell ref="CP261:CQ261"/>
    <mergeCell ref="CP262:CQ262"/>
    <mergeCell ref="CP263:CQ263"/>
    <mergeCell ref="CP264:CQ264"/>
    <mergeCell ref="CP265:CQ265"/>
    <mergeCell ref="CP266:CQ266"/>
    <mergeCell ref="CP267:CQ267"/>
    <mergeCell ref="CP268:CQ268"/>
    <mergeCell ref="CP269:CQ269"/>
    <mergeCell ref="CP270:CQ270"/>
    <mergeCell ref="CP271:CQ271"/>
    <mergeCell ref="CP272:CQ272"/>
    <mergeCell ref="CP273:CQ273"/>
    <mergeCell ref="CP274:CQ274"/>
    <mergeCell ref="CP243:CQ243"/>
    <mergeCell ref="CP244:CQ244"/>
    <mergeCell ref="CP245:CQ245"/>
    <mergeCell ref="CP246:CQ246"/>
    <mergeCell ref="CP247:CQ247"/>
    <mergeCell ref="CP248:CQ248"/>
    <mergeCell ref="CP249:CQ249"/>
    <mergeCell ref="CP250:CQ250"/>
    <mergeCell ref="CP251:CQ251"/>
    <mergeCell ref="CP252:CQ252"/>
    <mergeCell ref="CP253:CQ253"/>
    <mergeCell ref="CP254:CQ254"/>
    <mergeCell ref="CP257:CQ257"/>
    <mergeCell ref="CP275:CQ275"/>
    <mergeCell ref="CP276:CQ276"/>
    <mergeCell ref="CP226:CQ226"/>
    <mergeCell ref="CP227:CQ227"/>
    <mergeCell ref="CP228:CQ228"/>
    <mergeCell ref="CP229:CQ229"/>
    <mergeCell ref="CP230:CQ230"/>
    <mergeCell ref="CP231:CQ231"/>
    <mergeCell ref="CP232:CQ232"/>
    <mergeCell ref="CP233:CQ233"/>
    <mergeCell ref="CP234:CQ234"/>
    <mergeCell ref="CP235:CQ235"/>
    <mergeCell ref="CP236:CQ236"/>
    <mergeCell ref="CP237:CQ237"/>
    <mergeCell ref="CP238:CQ238"/>
    <mergeCell ref="CP239:CQ239"/>
    <mergeCell ref="CP240:CQ240"/>
    <mergeCell ref="CP241:CQ241"/>
    <mergeCell ref="CP242:CQ242"/>
    <mergeCell ref="CP211:CQ211"/>
    <mergeCell ref="CP212:CQ212"/>
    <mergeCell ref="CP213:CQ213"/>
    <mergeCell ref="CP214:CQ214"/>
    <mergeCell ref="CP215:CQ215"/>
    <mergeCell ref="CP216:CQ216"/>
    <mergeCell ref="CP217:CQ217"/>
    <mergeCell ref="CP218:CQ218"/>
    <mergeCell ref="CP219:CQ219"/>
    <mergeCell ref="CP220:CQ220"/>
    <mergeCell ref="CP221:CQ221"/>
    <mergeCell ref="CP222:CQ222"/>
    <mergeCell ref="CP223:CQ223"/>
    <mergeCell ref="CP224:CQ224"/>
    <mergeCell ref="CP225:CQ225"/>
    <mergeCell ref="CP255:CQ255"/>
    <mergeCell ref="CP256:CQ256"/>
    <mergeCell ref="CP194:CQ194"/>
    <mergeCell ref="CP195:CQ195"/>
    <mergeCell ref="CP196:CQ196"/>
    <mergeCell ref="CP197:CQ197"/>
    <mergeCell ref="CP198:CQ198"/>
    <mergeCell ref="CP199:CQ199"/>
    <mergeCell ref="CP200:CQ200"/>
    <mergeCell ref="CP201:CQ201"/>
    <mergeCell ref="CP202:CQ202"/>
    <mergeCell ref="CP203:CQ203"/>
    <mergeCell ref="CP204:CQ204"/>
    <mergeCell ref="CP205:CQ205"/>
    <mergeCell ref="CP206:CQ206"/>
    <mergeCell ref="CP207:CQ207"/>
    <mergeCell ref="CP208:CQ208"/>
    <mergeCell ref="CP209:CQ209"/>
    <mergeCell ref="CP210:CQ210"/>
    <mergeCell ref="CP177:CQ177"/>
    <mergeCell ref="CP178:CQ178"/>
    <mergeCell ref="CP179:CQ179"/>
    <mergeCell ref="CP180:CQ180"/>
    <mergeCell ref="CP181:CQ181"/>
    <mergeCell ref="CP182:CQ182"/>
    <mergeCell ref="CP183:CQ183"/>
    <mergeCell ref="CP184:CQ184"/>
    <mergeCell ref="CP185:CQ185"/>
    <mergeCell ref="CP186:CQ186"/>
    <mergeCell ref="CP187:CQ187"/>
    <mergeCell ref="CP188:CQ188"/>
    <mergeCell ref="CP189:CQ189"/>
    <mergeCell ref="CP190:CQ190"/>
    <mergeCell ref="CP191:CQ191"/>
    <mergeCell ref="CP192:CQ192"/>
    <mergeCell ref="CP193:CQ193"/>
    <mergeCell ref="CP160:CQ160"/>
    <mergeCell ref="CP161:CQ161"/>
    <mergeCell ref="CP162:CQ162"/>
    <mergeCell ref="CP163:CQ163"/>
    <mergeCell ref="CP164:CQ164"/>
    <mergeCell ref="CP165:CQ165"/>
    <mergeCell ref="CP166:CQ166"/>
    <mergeCell ref="CP167:CQ167"/>
    <mergeCell ref="CP168:CQ168"/>
    <mergeCell ref="CP169:CQ169"/>
    <mergeCell ref="CP170:CQ170"/>
    <mergeCell ref="CP171:CQ171"/>
    <mergeCell ref="CP172:CQ172"/>
    <mergeCell ref="CP173:CQ173"/>
    <mergeCell ref="CP174:CQ174"/>
    <mergeCell ref="CP175:CQ175"/>
    <mergeCell ref="CP176:CQ176"/>
    <mergeCell ref="CP143:CQ143"/>
    <mergeCell ref="CP144:CQ144"/>
    <mergeCell ref="CP145:CQ145"/>
    <mergeCell ref="CP146:CQ146"/>
    <mergeCell ref="CP147:CQ147"/>
    <mergeCell ref="CP148:CQ148"/>
    <mergeCell ref="CP149:CQ149"/>
    <mergeCell ref="CP150:CQ150"/>
    <mergeCell ref="CP151:CQ151"/>
    <mergeCell ref="CP152:CQ152"/>
    <mergeCell ref="CP153:CQ153"/>
    <mergeCell ref="CP154:CQ154"/>
    <mergeCell ref="CP155:CQ155"/>
    <mergeCell ref="CP156:CQ156"/>
    <mergeCell ref="CP157:CQ157"/>
    <mergeCell ref="CP158:CQ158"/>
    <mergeCell ref="CP159:CQ159"/>
    <mergeCell ref="CP126:CQ126"/>
    <mergeCell ref="CP127:CQ127"/>
    <mergeCell ref="CP128:CQ128"/>
    <mergeCell ref="CP129:CQ129"/>
    <mergeCell ref="CP130:CQ130"/>
    <mergeCell ref="CP131:CQ131"/>
    <mergeCell ref="CP132:CQ132"/>
    <mergeCell ref="CP133:CQ133"/>
    <mergeCell ref="CP134:CQ134"/>
    <mergeCell ref="CP135:CQ135"/>
    <mergeCell ref="CP136:CQ136"/>
    <mergeCell ref="CP137:CQ137"/>
    <mergeCell ref="CP138:CQ138"/>
    <mergeCell ref="CP139:CQ139"/>
    <mergeCell ref="CP140:CQ140"/>
    <mergeCell ref="CP141:CQ141"/>
    <mergeCell ref="CP142:CQ142"/>
    <mergeCell ref="CP109:CQ109"/>
    <mergeCell ref="CP110:CQ110"/>
    <mergeCell ref="CP111:CQ111"/>
    <mergeCell ref="CP112:CQ112"/>
    <mergeCell ref="CP113:CQ113"/>
    <mergeCell ref="CP114:CQ114"/>
    <mergeCell ref="CP115:CQ115"/>
    <mergeCell ref="CP116:CQ116"/>
    <mergeCell ref="CP117:CQ117"/>
    <mergeCell ref="CP118:CQ118"/>
    <mergeCell ref="CP119:CQ119"/>
    <mergeCell ref="CP120:CQ120"/>
    <mergeCell ref="CP121:CQ121"/>
    <mergeCell ref="CP122:CQ122"/>
    <mergeCell ref="CP123:CQ123"/>
    <mergeCell ref="CP124:CQ124"/>
    <mergeCell ref="CP125:CQ125"/>
    <mergeCell ref="CP92:CQ92"/>
    <mergeCell ref="CP93:CQ93"/>
    <mergeCell ref="CP94:CQ94"/>
    <mergeCell ref="CP95:CQ95"/>
    <mergeCell ref="CP96:CQ96"/>
    <mergeCell ref="CP97:CQ97"/>
    <mergeCell ref="CP98:CQ98"/>
    <mergeCell ref="CP99:CQ99"/>
    <mergeCell ref="CP100:CQ100"/>
    <mergeCell ref="CP101:CQ101"/>
    <mergeCell ref="CP102:CQ102"/>
    <mergeCell ref="CP103:CQ103"/>
    <mergeCell ref="CP104:CQ104"/>
    <mergeCell ref="CP105:CQ105"/>
    <mergeCell ref="CP106:CQ106"/>
    <mergeCell ref="CP107:CQ107"/>
    <mergeCell ref="CP108:CQ108"/>
    <mergeCell ref="CP75:CQ75"/>
    <mergeCell ref="CP76:CQ76"/>
    <mergeCell ref="CP77:CQ77"/>
    <mergeCell ref="CP78:CQ78"/>
    <mergeCell ref="CP79:CQ79"/>
    <mergeCell ref="CP80:CQ80"/>
    <mergeCell ref="CP81:CQ81"/>
    <mergeCell ref="CP82:CQ82"/>
    <mergeCell ref="CP83:CQ83"/>
    <mergeCell ref="CP84:CQ84"/>
    <mergeCell ref="CP85:CQ85"/>
    <mergeCell ref="CP86:CQ86"/>
    <mergeCell ref="CP87:CQ87"/>
    <mergeCell ref="CP88:CQ88"/>
    <mergeCell ref="CP89:CQ89"/>
    <mergeCell ref="CP90:CQ90"/>
    <mergeCell ref="CP91:CQ91"/>
    <mergeCell ref="CP58:CQ58"/>
    <mergeCell ref="CP59:CQ59"/>
    <mergeCell ref="CP60:CQ60"/>
    <mergeCell ref="CP61:CQ61"/>
    <mergeCell ref="CP62:CQ62"/>
    <mergeCell ref="CP63:CQ63"/>
    <mergeCell ref="CP64:CQ64"/>
    <mergeCell ref="CP65:CQ65"/>
    <mergeCell ref="CP66:CQ66"/>
    <mergeCell ref="CP67:CQ67"/>
    <mergeCell ref="CP68:CQ68"/>
    <mergeCell ref="CP69:CQ69"/>
    <mergeCell ref="CP70:CQ70"/>
    <mergeCell ref="CP71:CQ71"/>
    <mergeCell ref="CP72:CQ72"/>
    <mergeCell ref="CP73:CQ73"/>
    <mergeCell ref="CP74:CQ74"/>
    <mergeCell ref="CS275:CT275"/>
    <mergeCell ref="CS276:CT276"/>
    <mergeCell ref="CS277:CT277"/>
    <mergeCell ref="CP27:CQ27"/>
    <mergeCell ref="CP28:CQ28"/>
    <mergeCell ref="CP29:CQ29"/>
    <mergeCell ref="CP30:CQ30"/>
    <mergeCell ref="CP31:CQ31"/>
    <mergeCell ref="CP32:CQ32"/>
    <mergeCell ref="CP33:CQ33"/>
    <mergeCell ref="CP34:CQ34"/>
    <mergeCell ref="CP35:CQ35"/>
    <mergeCell ref="CP36:CQ36"/>
    <mergeCell ref="CP37:CQ37"/>
    <mergeCell ref="CP38:CQ38"/>
    <mergeCell ref="CP39:CQ39"/>
    <mergeCell ref="CP40:CQ40"/>
    <mergeCell ref="CP41:CQ41"/>
    <mergeCell ref="CP42:CQ42"/>
    <mergeCell ref="CP43:CQ43"/>
    <mergeCell ref="CP44:CQ44"/>
    <mergeCell ref="CP45:CQ45"/>
    <mergeCell ref="CP46:CQ46"/>
    <mergeCell ref="CP47:CQ47"/>
    <mergeCell ref="CP48:CQ48"/>
    <mergeCell ref="CP49:CQ49"/>
    <mergeCell ref="CP50:CQ50"/>
    <mergeCell ref="CP51:CQ51"/>
    <mergeCell ref="CP52:CQ52"/>
    <mergeCell ref="CP53:CQ53"/>
    <mergeCell ref="CP54:CQ54"/>
    <mergeCell ref="CP55:CQ55"/>
    <mergeCell ref="CS183:CT183"/>
    <mergeCell ref="CS184:CT184"/>
    <mergeCell ref="CS185:CT185"/>
    <mergeCell ref="CS186:CT186"/>
    <mergeCell ref="CS187:CT187"/>
    <mergeCell ref="CS188:CT188"/>
    <mergeCell ref="CS189:CT189"/>
    <mergeCell ref="CS190:CT190"/>
    <mergeCell ref="CS191:CT191"/>
    <mergeCell ref="CS192:CT192"/>
    <mergeCell ref="CS193:CT193"/>
    <mergeCell ref="CS194:CT194"/>
    <mergeCell ref="CS195:CT195"/>
    <mergeCell ref="CS196:CT196"/>
    <mergeCell ref="CS197:CT197"/>
    <mergeCell ref="CS273:CT273"/>
    <mergeCell ref="CS274:CT274"/>
    <mergeCell ref="CS263:CT263"/>
    <mergeCell ref="CS264:CT264"/>
    <mergeCell ref="CS265:CT265"/>
    <mergeCell ref="CS234:CT234"/>
    <mergeCell ref="CS235:CT235"/>
    <mergeCell ref="CS236:CT236"/>
    <mergeCell ref="CS237:CT237"/>
    <mergeCell ref="CS238:CT238"/>
    <mergeCell ref="CS239:CT239"/>
    <mergeCell ref="CS240:CT240"/>
    <mergeCell ref="CS241:CT241"/>
    <mergeCell ref="CS242:CT242"/>
    <mergeCell ref="CS243:CT243"/>
    <mergeCell ref="CS244:CT244"/>
    <mergeCell ref="CS245:CT245"/>
    <mergeCell ref="CP26:CQ26"/>
    <mergeCell ref="CS26:CT26"/>
    <mergeCell ref="CS27:CT27"/>
    <mergeCell ref="CS28:CT28"/>
    <mergeCell ref="CS29:CT29"/>
    <mergeCell ref="CS30:CT30"/>
    <mergeCell ref="CS31:CT31"/>
    <mergeCell ref="CS32:CT32"/>
    <mergeCell ref="CS33:CT33"/>
    <mergeCell ref="CS34:CT34"/>
    <mergeCell ref="CS35:CT35"/>
    <mergeCell ref="CS36:CT36"/>
    <mergeCell ref="CS37:CT37"/>
    <mergeCell ref="CS38:CT38"/>
    <mergeCell ref="CS39:CT39"/>
    <mergeCell ref="CS40:CT40"/>
    <mergeCell ref="CS41:CT41"/>
    <mergeCell ref="CS42:CT42"/>
    <mergeCell ref="CS43:CT43"/>
    <mergeCell ref="CS44:CT44"/>
    <mergeCell ref="CS45:CT45"/>
    <mergeCell ref="CS46:CT46"/>
    <mergeCell ref="CS251:CT251"/>
    <mergeCell ref="CS252:CT252"/>
    <mergeCell ref="CS253:CT253"/>
    <mergeCell ref="CS254:CT254"/>
    <mergeCell ref="CS255:CT255"/>
    <mergeCell ref="CS256:CT256"/>
    <mergeCell ref="CS257:CT257"/>
    <mergeCell ref="CS258:CT258"/>
    <mergeCell ref="CS259:CT259"/>
    <mergeCell ref="CS260:CT260"/>
    <mergeCell ref="CS261:CT261"/>
    <mergeCell ref="CS262:CT262"/>
    <mergeCell ref="CS213:CT213"/>
    <mergeCell ref="CS214:CT214"/>
    <mergeCell ref="CS215:CT215"/>
    <mergeCell ref="CS216:CT216"/>
    <mergeCell ref="CS217:CT217"/>
    <mergeCell ref="CS218:CT218"/>
    <mergeCell ref="CS219:CT219"/>
    <mergeCell ref="CS220:CT220"/>
    <mergeCell ref="CS221:CT221"/>
    <mergeCell ref="CS222:CT222"/>
    <mergeCell ref="CS223:CT223"/>
    <mergeCell ref="CS224:CT224"/>
    <mergeCell ref="CS225:CT225"/>
    <mergeCell ref="CS226:CT226"/>
    <mergeCell ref="CS227:CT227"/>
    <mergeCell ref="CS246:CT246"/>
    <mergeCell ref="CS247:CT247"/>
    <mergeCell ref="CS248:CT248"/>
    <mergeCell ref="CS198:CT198"/>
    <mergeCell ref="CS199:CT199"/>
    <mergeCell ref="CS200:CT200"/>
    <mergeCell ref="CS201:CT201"/>
    <mergeCell ref="CS202:CT202"/>
    <mergeCell ref="CS203:CT203"/>
    <mergeCell ref="CS204:CT204"/>
    <mergeCell ref="CS205:CT205"/>
    <mergeCell ref="CS206:CT206"/>
    <mergeCell ref="CS207:CT207"/>
    <mergeCell ref="CS208:CT208"/>
    <mergeCell ref="CS209:CT209"/>
    <mergeCell ref="CS210:CT210"/>
    <mergeCell ref="CS211:CT211"/>
    <mergeCell ref="CS212:CT212"/>
    <mergeCell ref="CS229:CT229"/>
    <mergeCell ref="CS230:CT230"/>
    <mergeCell ref="CS231:CT231"/>
    <mergeCell ref="CS232:CT232"/>
    <mergeCell ref="CS233:CT233"/>
    <mergeCell ref="CS158:CT158"/>
    <mergeCell ref="CS159:CT159"/>
    <mergeCell ref="CS160:CT160"/>
    <mergeCell ref="CS161:CT161"/>
    <mergeCell ref="CS162:CT162"/>
    <mergeCell ref="CS163:CT163"/>
    <mergeCell ref="CS164:CT164"/>
    <mergeCell ref="CS165:CT165"/>
    <mergeCell ref="CS166:CT166"/>
    <mergeCell ref="CS167:CT167"/>
    <mergeCell ref="CS168:CT168"/>
    <mergeCell ref="CS169:CT169"/>
    <mergeCell ref="CS170:CT170"/>
    <mergeCell ref="CS171:CT171"/>
    <mergeCell ref="CS172:CT172"/>
    <mergeCell ref="CS181:CT181"/>
    <mergeCell ref="CS182:CT182"/>
    <mergeCell ref="CS141:CT141"/>
    <mergeCell ref="CS142:CT142"/>
    <mergeCell ref="CS143:CT143"/>
    <mergeCell ref="CS144:CT144"/>
    <mergeCell ref="CS145:CT145"/>
    <mergeCell ref="CS146:CT146"/>
    <mergeCell ref="CS147:CT147"/>
    <mergeCell ref="CS148:CT148"/>
    <mergeCell ref="CS149:CT149"/>
    <mergeCell ref="CS150:CT150"/>
    <mergeCell ref="CS151:CT151"/>
    <mergeCell ref="CS152:CT152"/>
    <mergeCell ref="CS153:CT153"/>
    <mergeCell ref="CS154:CT154"/>
    <mergeCell ref="CS155:CT155"/>
    <mergeCell ref="CS121:CT121"/>
    <mergeCell ref="CS122:CT122"/>
    <mergeCell ref="CS123:CT123"/>
    <mergeCell ref="CS124:CT124"/>
    <mergeCell ref="CS125:CT125"/>
    <mergeCell ref="CS126:CT126"/>
    <mergeCell ref="CS127:CT127"/>
    <mergeCell ref="CS128:CT128"/>
    <mergeCell ref="CS129:CT129"/>
    <mergeCell ref="CS130:CT130"/>
    <mergeCell ref="CS131:CT131"/>
    <mergeCell ref="CS132:CT132"/>
    <mergeCell ref="CS133:CT133"/>
    <mergeCell ref="CS134:CT134"/>
    <mergeCell ref="CS135:CT135"/>
    <mergeCell ref="CS137:CT137"/>
    <mergeCell ref="CS138:CT138"/>
    <mergeCell ref="CS118:CT118"/>
    <mergeCell ref="CS78:CT78"/>
    <mergeCell ref="CS79:CT79"/>
    <mergeCell ref="CS80:CT80"/>
    <mergeCell ref="CS81:CT81"/>
    <mergeCell ref="CS82:CT82"/>
    <mergeCell ref="CS83:CT83"/>
    <mergeCell ref="CS84:CT84"/>
    <mergeCell ref="CS85:CT85"/>
    <mergeCell ref="CS86:CT86"/>
    <mergeCell ref="CS87:CT87"/>
    <mergeCell ref="CS88:CT88"/>
    <mergeCell ref="CS89:CT89"/>
    <mergeCell ref="CS90:CT90"/>
    <mergeCell ref="CS91:CT91"/>
    <mergeCell ref="CS92:CT92"/>
    <mergeCell ref="CS109:CT109"/>
    <mergeCell ref="CS110:CT110"/>
    <mergeCell ref="CS111:CT111"/>
    <mergeCell ref="CS112:CT112"/>
    <mergeCell ref="CS113:CT113"/>
    <mergeCell ref="CS114:CT114"/>
    <mergeCell ref="CS115:CT115"/>
    <mergeCell ref="CS116:CT116"/>
    <mergeCell ref="CS104:CT104"/>
    <mergeCell ref="CS105:CT105"/>
    <mergeCell ref="CS106:CT106"/>
    <mergeCell ref="CS97:CT97"/>
    <mergeCell ref="CS98:CT98"/>
    <mergeCell ref="CS99:CT99"/>
    <mergeCell ref="CS100:CT100"/>
    <mergeCell ref="CS58:CT58"/>
    <mergeCell ref="CS59:CT59"/>
    <mergeCell ref="CS60:CT60"/>
    <mergeCell ref="CS61:CT61"/>
    <mergeCell ref="CS62:CT62"/>
    <mergeCell ref="CS63:CT63"/>
    <mergeCell ref="CS64:CT64"/>
    <mergeCell ref="CS65:CT65"/>
    <mergeCell ref="CS66:CT66"/>
    <mergeCell ref="CS67:CT67"/>
    <mergeCell ref="CS68:CT68"/>
    <mergeCell ref="CS69:CT69"/>
    <mergeCell ref="CS70:CT70"/>
    <mergeCell ref="CS71:CT71"/>
    <mergeCell ref="CS72:CT72"/>
    <mergeCell ref="CS73:CT73"/>
    <mergeCell ref="CS117:CT117"/>
    <mergeCell ref="CS74:CT74"/>
    <mergeCell ref="CS75:CT75"/>
    <mergeCell ref="CS107:CT107"/>
    <mergeCell ref="CS108:CT108"/>
    <mergeCell ref="DC117:DD117"/>
    <mergeCell ref="DC118:DD118"/>
    <mergeCell ref="DC119:DD119"/>
    <mergeCell ref="DC120:DD120"/>
    <mergeCell ref="DC121:DD121"/>
    <mergeCell ref="DC122:DD122"/>
    <mergeCell ref="DC123:DD123"/>
    <mergeCell ref="DC124:DD124"/>
    <mergeCell ref="DC125:DD125"/>
    <mergeCell ref="DC126:DD126"/>
    <mergeCell ref="DC127:DD127"/>
    <mergeCell ref="DC128:DD128"/>
    <mergeCell ref="DC129:DD129"/>
    <mergeCell ref="DC100:DD100"/>
    <mergeCell ref="DC101:DD101"/>
    <mergeCell ref="DC102:DD102"/>
    <mergeCell ref="DC103:DD103"/>
    <mergeCell ref="DC104:DD104"/>
    <mergeCell ref="DC105:DD105"/>
    <mergeCell ref="DC106:DD106"/>
    <mergeCell ref="DC107:DD107"/>
    <mergeCell ref="DC108:DD108"/>
    <mergeCell ref="DC109:DD109"/>
    <mergeCell ref="DC110:DD110"/>
    <mergeCell ref="DC111:DD111"/>
    <mergeCell ref="DC112:DD112"/>
    <mergeCell ref="DC113:DD113"/>
    <mergeCell ref="DC114:DD114"/>
    <mergeCell ref="DC58:DD58"/>
    <mergeCell ref="DC115:DD115"/>
    <mergeCell ref="DC116:DD116"/>
    <mergeCell ref="DC80:DD80"/>
    <mergeCell ref="DC81:DD81"/>
    <mergeCell ref="DC82:DD82"/>
    <mergeCell ref="DC83:DD83"/>
    <mergeCell ref="DC84:DD84"/>
    <mergeCell ref="DC85:DD85"/>
    <mergeCell ref="DC86:DD86"/>
    <mergeCell ref="DC87:DD87"/>
    <mergeCell ref="DC88:DD88"/>
    <mergeCell ref="DC89:DD89"/>
    <mergeCell ref="DC90:DD90"/>
    <mergeCell ref="DC91:DD91"/>
    <mergeCell ref="DC92:DD92"/>
    <mergeCell ref="DC93:DD93"/>
    <mergeCell ref="DC94:DD94"/>
    <mergeCell ref="DC95:DD95"/>
    <mergeCell ref="DC96:DD96"/>
    <mergeCell ref="DC97:DD97"/>
    <mergeCell ref="DC98:DD98"/>
    <mergeCell ref="DC99:DD99"/>
    <mergeCell ref="DC79:DD79"/>
    <mergeCell ref="CG49:CI49"/>
    <mergeCell ref="CG50:CI50"/>
    <mergeCell ref="CG51:CI51"/>
    <mergeCell ref="DC44:DD44"/>
    <mergeCell ref="DC45:DD45"/>
    <mergeCell ref="DC46:DD46"/>
    <mergeCell ref="DC47:DD47"/>
    <mergeCell ref="DC48:DD48"/>
    <mergeCell ref="DC49:DD49"/>
    <mergeCell ref="DC50:DD50"/>
    <mergeCell ref="DC51:DD51"/>
    <mergeCell ref="DC52:DD52"/>
    <mergeCell ref="DC53:DD53"/>
    <mergeCell ref="DC54:DD54"/>
    <mergeCell ref="DC55:DD55"/>
    <mergeCell ref="DC56:DD56"/>
    <mergeCell ref="DC57:DD57"/>
    <mergeCell ref="CS47:CT47"/>
    <mergeCell ref="CS48:CT48"/>
    <mergeCell ref="CS49:CT49"/>
    <mergeCell ref="CS50:CT50"/>
    <mergeCell ref="CS51:CT51"/>
    <mergeCell ref="CS52:CT52"/>
    <mergeCell ref="CS53:CT53"/>
    <mergeCell ref="CS54:CT54"/>
    <mergeCell ref="CS55:CT55"/>
    <mergeCell ref="CS56:CT56"/>
    <mergeCell ref="CS57:CT57"/>
    <mergeCell ref="CP56:CQ56"/>
    <mergeCell ref="CP57:CQ57"/>
    <mergeCell ref="CG113:CI113"/>
    <mergeCell ref="CG114:CI114"/>
    <mergeCell ref="CG115:CI115"/>
    <mergeCell ref="CG63:CI63"/>
    <mergeCell ref="CG64:CI64"/>
    <mergeCell ref="CG65:CI65"/>
    <mergeCell ref="CG66:CI66"/>
    <mergeCell ref="CG67:CI67"/>
    <mergeCell ref="CG68:CI68"/>
    <mergeCell ref="CG69:CI69"/>
    <mergeCell ref="CG70:CI70"/>
    <mergeCell ref="CG71:CI71"/>
    <mergeCell ref="CG72:CI72"/>
    <mergeCell ref="CG73:CI73"/>
    <mergeCell ref="CG74:CI74"/>
    <mergeCell ref="CG75:CI75"/>
    <mergeCell ref="CG76:CI76"/>
    <mergeCell ref="CG77:CI77"/>
    <mergeCell ref="CG78:CI78"/>
    <mergeCell ref="CG79:CI79"/>
    <mergeCell ref="CG89:CI89"/>
    <mergeCell ref="CG90:CI90"/>
    <mergeCell ref="CG91:CI91"/>
    <mergeCell ref="CG104:CI104"/>
    <mergeCell ref="CG54:CI54"/>
    <mergeCell ref="CG55:CI55"/>
    <mergeCell ref="CG56:CI56"/>
    <mergeCell ref="CG57:CI57"/>
    <mergeCell ref="CG58:CI58"/>
    <mergeCell ref="CG59:CI59"/>
    <mergeCell ref="CG60:CI60"/>
    <mergeCell ref="CG61:CI61"/>
    <mergeCell ref="CG52:CI52"/>
    <mergeCell ref="CG105:CI105"/>
    <mergeCell ref="CG106:CI106"/>
    <mergeCell ref="CG107:CI107"/>
    <mergeCell ref="CG108:CI108"/>
    <mergeCell ref="CG109:CI109"/>
    <mergeCell ref="CG110:CI110"/>
    <mergeCell ref="CG111:CI111"/>
    <mergeCell ref="CG112:CI112"/>
    <mergeCell ref="CG53:CI53"/>
    <mergeCell ref="CG15:CI15"/>
    <mergeCell ref="CG16:CI16"/>
    <mergeCell ref="CG17:CI17"/>
    <mergeCell ref="CG18:CI18"/>
    <mergeCell ref="CG19:CI19"/>
    <mergeCell ref="CG20:CI20"/>
    <mergeCell ref="CG21:CI21"/>
    <mergeCell ref="CG22:CI22"/>
    <mergeCell ref="CG23:CI23"/>
    <mergeCell ref="CG24:CI24"/>
    <mergeCell ref="CG25:CI25"/>
    <mergeCell ref="CG26:CI26"/>
    <mergeCell ref="CG27:CI27"/>
    <mergeCell ref="CG28:CI28"/>
    <mergeCell ref="CG29:CI29"/>
    <mergeCell ref="CG30:CI30"/>
    <mergeCell ref="CG31:CI31"/>
    <mergeCell ref="CG32:CI32"/>
    <mergeCell ref="CG33:CI33"/>
    <mergeCell ref="CG34:CI34"/>
    <mergeCell ref="CG35:CI35"/>
    <mergeCell ref="CG36:CI36"/>
    <mergeCell ref="CG37:CI37"/>
    <mergeCell ref="CG38:CI38"/>
    <mergeCell ref="CG39:CI39"/>
    <mergeCell ref="CG40:CI40"/>
    <mergeCell ref="CG41:CI41"/>
    <mergeCell ref="CG42:CI42"/>
    <mergeCell ref="CG43:CI43"/>
    <mergeCell ref="CG44:CI44"/>
    <mergeCell ref="CG45:CI45"/>
    <mergeCell ref="CG93:CI93"/>
    <mergeCell ref="CG94:CI94"/>
    <mergeCell ref="CG95:CI95"/>
    <mergeCell ref="CG96:CI96"/>
    <mergeCell ref="CG97:CI97"/>
    <mergeCell ref="CG98:CI98"/>
    <mergeCell ref="CG99:CI99"/>
    <mergeCell ref="CG100:CI100"/>
    <mergeCell ref="CG101:CI101"/>
    <mergeCell ref="CG102:CI102"/>
    <mergeCell ref="CG103:CI103"/>
    <mergeCell ref="CG80:CI80"/>
    <mergeCell ref="CG81:CI81"/>
    <mergeCell ref="CG82:CI82"/>
    <mergeCell ref="CG83:CI83"/>
    <mergeCell ref="CG84:CI84"/>
    <mergeCell ref="CG85:CI85"/>
    <mergeCell ref="CG86:CI86"/>
    <mergeCell ref="CG87:CI87"/>
    <mergeCell ref="CG88:CI88"/>
    <mergeCell ref="CG92:CI92"/>
    <mergeCell ref="CG62:CI62"/>
    <mergeCell ref="V5:Z5"/>
    <mergeCell ref="BZ256:CB256"/>
    <mergeCell ref="EI6:EL6"/>
    <mergeCell ref="DG8:DJ8"/>
    <mergeCell ref="DG9:DJ9"/>
    <mergeCell ref="DG11:DJ11"/>
    <mergeCell ref="DG12:DJ12"/>
    <mergeCell ref="BZ231:CB231"/>
    <mergeCell ref="BZ232:CB232"/>
    <mergeCell ref="BZ186:CB186"/>
    <mergeCell ref="BZ187:CB187"/>
    <mergeCell ref="BZ188:CB188"/>
    <mergeCell ref="BZ189:CB189"/>
    <mergeCell ref="BZ190:CB190"/>
    <mergeCell ref="BZ191:CB191"/>
    <mergeCell ref="BZ192:CB192"/>
    <mergeCell ref="BZ193:CB193"/>
    <mergeCell ref="BZ194:CB194"/>
    <mergeCell ref="BZ195:CB195"/>
    <mergeCell ref="BZ196:CB196"/>
    <mergeCell ref="BZ197:CB197"/>
    <mergeCell ref="BZ198:CB198"/>
    <mergeCell ref="BZ199:CB199"/>
    <mergeCell ref="BZ236:CB236"/>
    <mergeCell ref="BZ233:CB233"/>
    <mergeCell ref="BZ234:CB234"/>
    <mergeCell ref="BZ235:CB235"/>
    <mergeCell ref="BZ238:CB238"/>
    <mergeCell ref="BZ239:CB239"/>
    <mergeCell ref="BZ210:CB210"/>
    <mergeCell ref="BZ211:CB211"/>
    <mergeCell ref="BZ258:CB258"/>
    <mergeCell ref="BZ259:CB259"/>
    <mergeCell ref="BZ260:CB260"/>
    <mergeCell ref="BZ261:CB261"/>
    <mergeCell ref="BZ262:CB262"/>
    <mergeCell ref="BZ263:CB263"/>
    <mergeCell ref="BZ264:CB264"/>
    <mergeCell ref="BZ265:CB265"/>
    <mergeCell ref="BZ257:CB257"/>
    <mergeCell ref="BZ240:CB240"/>
    <mergeCell ref="BZ241:CB241"/>
    <mergeCell ref="BZ242:CB242"/>
    <mergeCell ref="BZ243:CB243"/>
    <mergeCell ref="BZ244:CB244"/>
    <mergeCell ref="BZ245:CB245"/>
    <mergeCell ref="BZ246:CB246"/>
    <mergeCell ref="BZ247:CB247"/>
    <mergeCell ref="BZ248:CB248"/>
    <mergeCell ref="BZ249:CB249"/>
    <mergeCell ref="BZ250:CB250"/>
    <mergeCell ref="BZ251:CB251"/>
    <mergeCell ref="BZ252:CB252"/>
    <mergeCell ref="BZ253:CB253"/>
    <mergeCell ref="BZ254:CB254"/>
    <mergeCell ref="BZ255:CB255"/>
    <mergeCell ref="BZ151:CB151"/>
    <mergeCell ref="BZ206:CB206"/>
    <mergeCell ref="BZ204:CB204"/>
    <mergeCell ref="BZ205:CB205"/>
    <mergeCell ref="BZ212:CB212"/>
    <mergeCell ref="BZ228:CB228"/>
    <mergeCell ref="BZ229:CB229"/>
    <mergeCell ref="BZ152:CB152"/>
    <mergeCell ref="BZ153:CB153"/>
    <mergeCell ref="BZ154:CB154"/>
    <mergeCell ref="BZ155:CB155"/>
    <mergeCell ref="BZ156:CB156"/>
    <mergeCell ref="BZ157:CB157"/>
    <mergeCell ref="BZ158:CB158"/>
    <mergeCell ref="BZ159:CB159"/>
    <mergeCell ref="BZ160:CB160"/>
    <mergeCell ref="BZ161:CB161"/>
    <mergeCell ref="BZ162:CB162"/>
    <mergeCell ref="BZ163:CB163"/>
    <mergeCell ref="BZ164:CB164"/>
    <mergeCell ref="BZ165:CB165"/>
    <mergeCell ref="BZ166:CB166"/>
    <mergeCell ref="BZ167:CB167"/>
    <mergeCell ref="BZ168:CB168"/>
    <mergeCell ref="BZ201:CB201"/>
    <mergeCell ref="BZ202:CB202"/>
    <mergeCell ref="BZ169:CB169"/>
    <mergeCell ref="BZ170:CB170"/>
    <mergeCell ref="BZ171:CB171"/>
    <mergeCell ref="BZ172:CB172"/>
    <mergeCell ref="BZ173:CB173"/>
    <mergeCell ref="BZ237:CB237"/>
    <mergeCell ref="BZ213:CB213"/>
    <mergeCell ref="BZ214:CB214"/>
    <mergeCell ref="BZ215:CB215"/>
    <mergeCell ref="BZ216:CB216"/>
    <mergeCell ref="BZ217:CB217"/>
    <mergeCell ref="BZ218:CB218"/>
    <mergeCell ref="BZ219:CB219"/>
    <mergeCell ref="BZ220:CB220"/>
    <mergeCell ref="BZ221:CB221"/>
    <mergeCell ref="BZ222:CB222"/>
    <mergeCell ref="BZ223:CB223"/>
    <mergeCell ref="BZ224:CB224"/>
    <mergeCell ref="BZ225:CB225"/>
    <mergeCell ref="BZ226:CB226"/>
    <mergeCell ref="BZ227:CB227"/>
    <mergeCell ref="BZ207:CB207"/>
    <mergeCell ref="BZ230:CB230"/>
    <mergeCell ref="BZ208:CB208"/>
    <mergeCell ref="BZ209:CB209"/>
    <mergeCell ref="BZ177:CB177"/>
    <mergeCell ref="BZ178:CB178"/>
    <mergeCell ref="BZ179:CB179"/>
    <mergeCell ref="BZ180:CB180"/>
    <mergeCell ref="BZ181:CB181"/>
    <mergeCell ref="BZ182:CB182"/>
    <mergeCell ref="BZ183:CB183"/>
    <mergeCell ref="BZ184:CB184"/>
    <mergeCell ref="BZ185:CB185"/>
    <mergeCell ref="BZ122:CB122"/>
    <mergeCell ref="BZ123:CB123"/>
    <mergeCell ref="BZ124:CB124"/>
    <mergeCell ref="BZ125:CB125"/>
    <mergeCell ref="BZ126:CB126"/>
    <mergeCell ref="BZ127:CB127"/>
    <mergeCell ref="BZ128:CB128"/>
    <mergeCell ref="BZ129:CB129"/>
    <mergeCell ref="BZ130:CB130"/>
    <mergeCell ref="BZ131:CB131"/>
    <mergeCell ref="BZ132:CB132"/>
    <mergeCell ref="BZ133:CB133"/>
    <mergeCell ref="BZ134:CB134"/>
    <mergeCell ref="BZ135:CB135"/>
    <mergeCell ref="BZ136:CB136"/>
    <mergeCell ref="BZ137:CB137"/>
    <mergeCell ref="BZ200:CB200"/>
    <mergeCell ref="BZ203:CB203"/>
    <mergeCell ref="BZ139:CB139"/>
    <mergeCell ref="BZ140:CB140"/>
    <mergeCell ref="BZ141:CB141"/>
    <mergeCell ref="BZ138:CB138"/>
    <mergeCell ref="BZ175:CB175"/>
    <mergeCell ref="BZ176:CB176"/>
    <mergeCell ref="BZ103:CB103"/>
    <mergeCell ref="BZ104:CB104"/>
    <mergeCell ref="BZ105:CB105"/>
    <mergeCell ref="BZ106:CB106"/>
    <mergeCell ref="BZ107:CB107"/>
    <mergeCell ref="BZ108:CB108"/>
    <mergeCell ref="BZ109:CB109"/>
    <mergeCell ref="BZ110:CB110"/>
    <mergeCell ref="BZ111:CB111"/>
    <mergeCell ref="BZ112:CB112"/>
    <mergeCell ref="BZ113:CB113"/>
    <mergeCell ref="BZ114:CB114"/>
    <mergeCell ref="BZ115:CB115"/>
    <mergeCell ref="BZ116:CB116"/>
    <mergeCell ref="BZ117:CB117"/>
    <mergeCell ref="BZ118:CB118"/>
    <mergeCell ref="BZ119:CB119"/>
    <mergeCell ref="BZ174:CB174"/>
    <mergeCell ref="BZ120:CB120"/>
    <mergeCell ref="BZ121:CB121"/>
    <mergeCell ref="BZ142:CB142"/>
    <mergeCell ref="BZ143:CB143"/>
    <mergeCell ref="BZ144:CB144"/>
    <mergeCell ref="BZ145:CB145"/>
    <mergeCell ref="BZ146:CB146"/>
    <mergeCell ref="BZ147:CB147"/>
    <mergeCell ref="BZ148:CB148"/>
    <mergeCell ref="BZ149:CB149"/>
    <mergeCell ref="BZ150:CB150"/>
    <mergeCell ref="BZ86:CB86"/>
    <mergeCell ref="BZ87:CB87"/>
    <mergeCell ref="BZ88:CB88"/>
    <mergeCell ref="BZ89:CB89"/>
    <mergeCell ref="BZ90:CB90"/>
    <mergeCell ref="BZ91:CB91"/>
    <mergeCell ref="BZ92:CB92"/>
    <mergeCell ref="BZ93:CB93"/>
    <mergeCell ref="BZ94:CB94"/>
    <mergeCell ref="BZ95:CB95"/>
    <mergeCell ref="BZ96:CB96"/>
    <mergeCell ref="BZ97:CB97"/>
    <mergeCell ref="BZ98:CB98"/>
    <mergeCell ref="BZ99:CB99"/>
    <mergeCell ref="BZ100:CB100"/>
    <mergeCell ref="BZ101:CB101"/>
    <mergeCell ref="BZ102:CB102"/>
    <mergeCell ref="K12:M12"/>
    <mergeCell ref="BZ26:CB26"/>
    <mergeCell ref="BZ27:CB27"/>
    <mergeCell ref="BZ28:CB28"/>
    <mergeCell ref="BZ29:CB29"/>
    <mergeCell ref="M14:N14"/>
    <mergeCell ref="T17:U17"/>
    <mergeCell ref="T18:U18"/>
    <mergeCell ref="R17:S17"/>
    <mergeCell ref="J14:K14"/>
    <mergeCell ref="J17:L17"/>
    <mergeCell ref="M17:N17"/>
    <mergeCell ref="O17:P17"/>
    <mergeCell ref="J16:L16"/>
    <mergeCell ref="BY12:CA12"/>
    <mergeCell ref="BZ31:CB31"/>
    <mergeCell ref="BZ32:CB32"/>
    <mergeCell ref="AL12:AN12"/>
    <mergeCell ref="O18:P18"/>
    <mergeCell ref="M18:N18"/>
    <mergeCell ref="J18:L18"/>
    <mergeCell ref="R18:S18"/>
    <mergeCell ref="BZ30:CB30"/>
    <mergeCell ref="BZ14:CB14"/>
    <mergeCell ref="BZ15:CB15"/>
    <mergeCell ref="BZ16:CB16"/>
    <mergeCell ref="BZ17:CB17"/>
    <mergeCell ref="BZ18:CB18"/>
    <mergeCell ref="BZ19:CB19"/>
    <mergeCell ref="BZ20:CB20"/>
    <mergeCell ref="BZ21:CB21"/>
    <mergeCell ref="BZ22:CB22"/>
    <mergeCell ref="CS101:CT101"/>
    <mergeCell ref="CS102:CT102"/>
    <mergeCell ref="CS103:CT103"/>
    <mergeCell ref="BZ37:CB37"/>
    <mergeCell ref="BZ38:CB38"/>
    <mergeCell ref="BZ39:CB39"/>
    <mergeCell ref="BZ40:CB40"/>
    <mergeCell ref="BZ41:CB41"/>
    <mergeCell ref="BZ42:CB42"/>
    <mergeCell ref="BZ43:CB43"/>
    <mergeCell ref="BZ44:CB44"/>
    <mergeCell ref="BZ45:CB45"/>
    <mergeCell ref="BZ46:CB46"/>
    <mergeCell ref="BZ47:CB47"/>
    <mergeCell ref="BZ48:CB48"/>
    <mergeCell ref="BZ49:CB49"/>
    <mergeCell ref="BZ50:CB50"/>
    <mergeCell ref="BZ51:CB51"/>
    <mergeCell ref="BZ52:CB52"/>
    <mergeCell ref="BZ53:CB53"/>
    <mergeCell ref="BZ54:CB54"/>
    <mergeCell ref="BZ55:CB55"/>
    <mergeCell ref="BZ56:CB56"/>
    <mergeCell ref="BZ57:CB57"/>
    <mergeCell ref="BZ58:CB58"/>
    <mergeCell ref="BZ59:CB59"/>
    <mergeCell ref="BZ60:CB60"/>
    <mergeCell ref="BZ61:CB61"/>
    <mergeCell ref="BZ77:CB77"/>
    <mergeCell ref="BZ78:CB78"/>
    <mergeCell ref="BZ79:CB79"/>
    <mergeCell ref="BZ80:CB80"/>
    <mergeCell ref="DO83:DP83"/>
    <mergeCell ref="DO84:DP84"/>
    <mergeCell ref="BZ33:CB33"/>
    <mergeCell ref="BZ34:CB34"/>
    <mergeCell ref="BZ35:CB35"/>
    <mergeCell ref="BZ36:CB36"/>
    <mergeCell ref="CS76:CT76"/>
    <mergeCell ref="CS77:CT77"/>
    <mergeCell ref="CS93:CT93"/>
    <mergeCell ref="CS94:CT94"/>
    <mergeCell ref="CS95:CT95"/>
    <mergeCell ref="CS96:CT96"/>
    <mergeCell ref="BZ62:CB62"/>
    <mergeCell ref="BZ63:CB63"/>
    <mergeCell ref="BZ64:CB64"/>
    <mergeCell ref="BZ65:CB65"/>
    <mergeCell ref="BZ66:CB66"/>
    <mergeCell ref="BZ67:CB67"/>
    <mergeCell ref="BZ68:CB68"/>
    <mergeCell ref="BZ69:CB69"/>
    <mergeCell ref="BZ70:CB70"/>
    <mergeCell ref="BZ71:CB71"/>
    <mergeCell ref="BZ72:CB72"/>
    <mergeCell ref="BZ73:CB73"/>
    <mergeCell ref="BZ74:CB74"/>
    <mergeCell ref="BZ75:CB75"/>
    <mergeCell ref="BZ76:CB76"/>
    <mergeCell ref="BZ81:CB81"/>
    <mergeCell ref="BZ82:CB82"/>
    <mergeCell ref="BZ83:CB83"/>
    <mergeCell ref="BZ84:CB84"/>
    <mergeCell ref="BZ85:CB85"/>
    <mergeCell ref="DC69:DD69"/>
    <mergeCell ref="DC70:DD70"/>
    <mergeCell ref="DC71:DD71"/>
    <mergeCell ref="DC72:DD72"/>
    <mergeCell ref="DC73:DD73"/>
    <mergeCell ref="DC74:DD74"/>
    <mergeCell ref="DC75:DD75"/>
    <mergeCell ref="DC76:DD76"/>
    <mergeCell ref="DC77:DD77"/>
    <mergeCell ref="DC78:DD78"/>
    <mergeCell ref="DO25:DP25"/>
    <mergeCell ref="DO26:DP26"/>
    <mergeCell ref="DO27:DP27"/>
    <mergeCell ref="DO28:DP28"/>
    <mergeCell ref="DO29:DP29"/>
    <mergeCell ref="DO30:DP30"/>
    <mergeCell ref="DO31:DP31"/>
    <mergeCell ref="DO32:DP32"/>
    <mergeCell ref="DO33:DP33"/>
    <mergeCell ref="DO34:DP34"/>
    <mergeCell ref="DO35:DP35"/>
    <mergeCell ref="DO36:DP36"/>
    <mergeCell ref="DO37:DP37"/>
    <mergeCell ref="DO38:DP38"/>
    <mergeCell ref="DO53:DP53"/>
    <mergeCell ref="DO54:DP54"/>
    <mergeCell ref="DO55:DP55"/>
    <mergeCell ref="DO73:DP73"/>
    <mergeCell ref="DO74:DP74"/>
    <mergeCell ref="DO75:DP75"/>
    <mergeCell ref="DO76:DP76"/>
    <mergeCell ref="DO77:DP77"/>
    <mergeCell ref="DO90:DP90"/>
    <mergeCell ref="DO91:DP91"/>
    <mergeCell ref="DO92:DP92"/>
    <mergeCell ref="DO93:DP93"/>
    <mergeCell ref="DO94:DP94"/>
    <mergeCell ref="DQ92:DR92"/>
    <mergeCell ref="DQ93:DR93"/>
    <mergeCell ref="DQ94:DR94"/>
    <mergeCell ref="DO59:DP59"/>
    <mergeCell ref="DO60:DP60"/>
    <mergeCell ref="DO61:DP61"/>
    <mergeCell ref="DO62:DP62"/>
    <mergeCell ref="DO63:DP63"/>
    <mergeCell ref="DO64:DP64"/>
    <mergeCell ref="DO65:DP65"/>
    <mergeCell ref="DO66:DP66"/>
    <mergeCell ref="DO67:DP67"/>
    <mergeCell ref="DO68:DP68"/>
    <mergeCell ref="DO69:DP69"/>
    <mergeCell ref="DO70:DP70"/>
    <mergeCell ref="DO71:DP71"/>
    <mergeCell ref="DO72:DP72"/>
    <mergeCell ref="DO87:DP87"/>
    <mergeCell ref="DO88:DP88"/>
    <mergeCell ref="DO89:DP89"/>
    <mergeCell ref="DQ75:DR75"/>
    <mergeCell ref="DQ76:DR76"/>
    <mergeCell ref="DQ77:DR77"/>
    <mergeCell ref="DQ78:DR78"/>
    <mergeCell ref="DO78:DP78"/>
    <mergeCell ref="DO79:DP79"/>
    <mergeCell ref="DO80:DP80"/>
    <mergeCell ref="DO175:DP175"/>
    <mergeCell ref="DO176:DP176"/>
    <mergeCell ref="DO177:DP177"/>
    <mergeCell ref="DO178:DP178"/>
    <mergeCell ref="DO179:DP179"/>
    <mergeCell ref="DO180:DP180"/>
    <mergeCell ref="DO190:DP190"/>
    <mergeCell ref="DO191:DP191"/>
    <mergeCell ref="DO192:DP192"/>
    <mergeCell ref="DO193:DP193"/>
    <mergeCell ref="DO194:DP194"/>
    <mergeCell ref="DO195:DP195"/>
    <mergeCell ref="DO188:DP188"/>
    <mergeCell ref="DO189:DP189"/>
    <mergeCell ref="DO152:DP152"/>
    <mergeCell ref="DO153:DP153"/>
    <mergeCell ref="DO108:DP108"/>
    <mergeCell ref="DO203:DP203"/>
    <mergeCell ref="DO204:DP204"/>
    <mergeCell ref="DO205:DP205"/>
    <mergeCell ref="DO206:DP206"/>
    <mergeCell ref="DO207:DP207"/>
    <mergeCell ref="DO208:DP208"/>
    <mergeCell ref="DO209:DP209"/>
    <mergeCell ref="DG5:DJ5"/>
    <mergeCell ref="DO143:DP143"/>
    <mergeCell ref="DO144:DP144"/>
    <mergeCell ref="DO126:DP126"/>
    <mergeCell ref="DO127:DP127"/>
    <mergeCell ref="DO128:DP128"/>
    <mergeCell ref="DO129:DP129"/>
    <mergeCell ref="DO130:DP130"/>
    <mergeCell ref="DO145:DP145"/>
    <mergeCell ref="DO146:DP146"/>
    <mergeCell ref="DO147:DP147"/>
    <mergeCell ref="DO148:DP148"/>
    <mergeCell ref="DO149:DP149"/>
    <mergeCell ref="DO150:DP150"/>
    <mergeCell ref="DO151:DP151"/>
    <mergeCell ref="DO162:DP162"/>
    <mergeCell ref="DO163:DP163"/>
    <mergeCell ref="DO164:DP164"/>
    <mergeCell ref="DO165:DP165"/>
    <mergeCell ref="DO166:DP166"/>
    <mergeCell ref="DO170:DP170"/>
    <mergeCell ref="DO171:DP171"/>
    <mergeCell ref="DO172:DP172"/>
    <mergeCell ref="DO173:DP173"/>
    <mergeCell ref="DO174:DP174"/>
    <mergeCell ref="DY76:DZ76"/>
    <mergeCell ref="DY77:DZ77"/>
    <mergeCell ref="DY78:DZ78"/>
    <mergeCell ref="DY79:DZ79"/>
    <mergeCell ref="DY80:DZ80"/>
    <mergeCell ref="DY81:DZ81"/>
    <mergeCell ref="DY82:DZ82"/>
    <mergeCell ref="DY83:DZ83"/>
    <mergeCell ref="DY84:DZ84"/>
    <mergeCell ref="DY85:DZ85"/>
    <mergeCell ref="DY86:DZ86"/>
    <mergeCell ref="DY87:DZ87"/>
    <mergeCell ref="DY88:DZ88"/>
    <mergeCell ref="DY89:DZ89"/>
    <mergeCell ref="DG19:DJ19"/>
    <mergeCell ref="DG20:DJ20"/>
    <mergeCell ref="DG21:DJ21"/>
    <mergeCell ref="DG22:DJ22"/>
    <mergeCell ref="DG23:DJ23"/>
    <mergeCell ref="DQ79:DR79"/>
    <mergeCell ref="DQ80:DR80"/>
    <mergeCell ref="DO56:DP56"/>
    <mergeCell ref="DO57:DP57"/>
    <mergeCell ref="DO58:DP58"/>
    <mergeCell ref="DQ47:DR47"/>
    <mergeCell ref="DQ48:DR48"/>
    <mergeCell ref="DQ49:DR49"/>
    <mergeCell ref="DQ50:DR50"/>
    <mergeCell ref="DQ51:DR51"/>
    <mergeCell ref="DQ52:DR52"/>
    <mergeCell ref="DO81:DP81"/>
    <mergeCell ref="DO82:DP82"/>
    <mergeCell ref="ES63:EU63"/>
    <mergeCell ref="ES64:EU64"/>
    <mergeCell ref="ES65:EU65"/>
    <mergeCell ref="ES66:EU66"/>
    <mergeCell ref="ES39:EU39"/>
    <mergeCell ref="ES40:EU40"/>
    <mergeCell ref="ES41:EU41"/>
    <mergeCell ref="ES42:EU42"/>
    <mergeCell ref="ES43:EU43"/>
    <mergeCell ref="ES44:EU44"/>
    <mergeCell ref="ES45:EU45"/>
    <mergeCell ref="ES46:EU46"/>
    <mergeCell ref="ES47:EU47"/>
    <mergeCell ref="ES48:EU48"/>
    <mergeCell ref="ES49:EU49"/>
    <mergeCell ref="ES50:EU50"/>
    <mergeCell ref="ES51:EU51"/>
    <mergeCell ref="ES52:EU52"/>
    <mergeCell ref="V4:X4"/>
    <mergeCell ref="V6:X6"/>
    <mergeCell ref="V7:X7"/>
    <mergeCell ref="V8:X8"/>
    <mergeCell ref="V9:X9"/>
    <mergeCell ref="V10:X10"/>
    <mergeCell ref="V11:X11"/>
    <mergeCell ref="V12:X12"/>
    <mergeCell ref="FM3:GB3"/>
    <mergeCell ref="BZ3:CA3"/>
    <mergeCell ref="CP8:CQ8"/>
    <mergeCell ref="ES106:EU106"/>
    <mergeCell ref="ES107:EU107"/>
    <mergeCell ref="ES108:EU108"/>
    <mergeCell ref="ES109:EU109"/>
    <mergeCell ref="ES110:EU110"/>
    <mergeCell ref="ES111:EU111"/>
    <mergeCell ref="EI65:EK65"/>
    <mergeCell ref="EI66:EK66"/>
    <mergeCell ref="EI67:EK67"/>
    <mergeCell ref="EI68:EK68"/>
    <mergeCell ref="EI69:EK69"/>
    <mergeCell ref="EI70:EK70"/>
    <mergeCell ref="EI71:EK71"/>
    <mergeCell ref="EI72:EK72"/>
    <mergeCell ref="EI73:EK73"/>
    <mergeCell ref="EI74:EK74"/>
    <mergeCell ref="EI75:EK75"/>
    <mergeCell ref="EI76:EK76"/>
    <mergeCell ref="EI77:EK77"/>
    <mergeCell ref="EI78:EK78"/>
    <mergeCell ref="EI79:EK79"/>
    <mergeCell ref="ES112:EU112"/>
    <mergeCell ref="ES113:EU113"/>
    <mergeCell ref="ES114:EU114"/>
    <mergeCell ref="ES115:EU115"/>
    <mergeCell ref="ES84:EU84"/>
    <mergeCell ref="ES85:EU85"/>
    <mergeCell ref="ES86:EU86"/>
    <mergeCell ref="ES87:EU87"/>
    <mergeCell ref="ES88:EU88"/>
    <mergeCell ref="CS173:CT173"/>
    <mergeCell ref="CS174:CT174"/>
    <mergeCell ref="CS175:CT175"/>
    <mergeCell ref="CS176:CT176"/>
    <mergeCell ref="CS177:CT177"/>
    <mergeCell ref="CS178:CT178"/>
    <mergeCell ref="CS179:CT179"/>
    <mergeCell ref="CS180:CT180"/>
    <mergeCell ref="EI100:EK100"/>
    <mergeCell ref="EI101:EK101"/>
    <mergeCell ref="EI102:EK102"/>
    <mergeCell ref="EI103:EK103"/>
    <mergeCell ref="EI104:EK104"/>
    <mergeCell ref="EI105:EK105"/>
    <mergeCell ref="EI106:EK106"/>
    <mergeCell ref="EI107:EK107"/>
    <mergeCell ref="EI108:EK108"/>
    <mergeCell ref="EI109:EK109"/>
    <mergeCell ref="EI110:EK110"/>
    <mergeCell ref="EI111:EK111"/>
    <mergeCell ref="EI112:EK112"/>
    <mergeCell ref="EI113:EK113"/>
    <mergeCell ref="EI133:EK133"/>
    <mergeCell ref="EI64:EK64"/>
    <mergeCell ref="EI32:EK32"/>
    <mergeCell ref="EI33:EK33"/>
    <mergeCell ref="EI34:EK34"/>
    <mergeCell ref="EI35:EK35"/>
    <mergeCell ref="EI36:EK36"/>
    <mergeCell ref="EI37:EK37"/>
    <mergeCell ref="EI38:EK38"/>
    <mergeCell ref="EI39:EK39"/>
    <mergeCell ref="EI40:EK40"/>
    <mergeCell ref="EI41:EK41"/>
    <mergeCell ref="EI42:EK42"/>
    <mergeCell ref="EI43:EK43"/>
    <mergeCell ref="EI44:EK44"/>
    <mergeCell ref="EI45:EK45"/>
    <mergeCell ref="EI46:EK46"/>
    <mergeCell ref="EI99:EK99"/>
    <mergeCell ref="EI97:EK97"/>
    <mergeCell ref="EI98:EK98"/>
    <mergeCell ref="EI59:EK59"/>
    <mergeCell ref="EI60:EK60"/>
    <mergeCell ref="EI61:EK61"/>
    <mergeCell ref="EI62:EK62"/>
    <mergeCell ref="EI63:EK63"/>
    <mergeCell ref="EI80:EK80"/>
    <mergeCell ref="EI81:EK81"/>
    <mergeCell ref="EI82:EK82"/>
    <mergeCell ref="EI83:EK83"/>
    <mergeCell ref="EI84:EK84"/>
    <mergeCell ref="EI85:EK85"/>
    <mergeCell ref="EI86:EK86"/>
    <mergeCell ref="EI87:EK87"/>
    <mergeCell ref="EI132:EK132"/>
    <mergeCell ref="EI229:EK229"/>
    <mergeCell ref="EI199:EK199"/>
    <mergeCell ref="EI200:EK200"/>
    <mergeCell ref="EI201:EK201"/>
    <mergeCell ref="EI202:EK202"/>
    <mergeCell ref="EI203:EK203"/>
    <mergeCell ref="EI204:EK204"/>
    <mergeCell ref="EI205:EK205"/>
    <mergeCell ref="EI206:EK206"/>
    <mergeCell ref="EI207:EK207"/>
    <mergeCell ref="EI208:EK208"/>
    <mergeCell ref="EI209:EK209"/>
    <mergeCell ref="EI210:EK210"/>
    <mergeCell ref="EI211:EK211"/>
    <mergeCell ref="EI167:EK167"/>
    <mergeCell ref="EI168:EK168"/>
    <mergeCell ref="EI156:EK156"/>
    <mergeCell ref="EI157:EK157"/>
    <mergeCell ref="EI158:EK158"/>
    <mergeCell ref="EI159:EK159"/>
    <mergeCell ref="EI160:EK160"/>
    <mergeCell ref="EI161:EK161"/>
    <mergeCell ref="EI162:EK162"/>
    <mergeCell ref="EI163:EK163"/>
    <mergeCell ref="EI164:EK164"/>
    <mergeCell ref="EI182:EK182"/>
    <mergeCell ref="EI183:EK183"/>
    <mergeCell ref="EI184:EK184"/>
    <mergeCell ref="EI185:EK185"/>
    <mergeCell ref="EI186:EK186"/>
    <mergeCell ref="EI187:EK187"/>
    <mergeCell ref="DO49:DP49"/>
    <mergeCell ref="DO50:DP50"/>
    <mergeCell ref="DO51:DP51"/>
    <mergeCell ref="DO52:DP52"/>
    <mergeCell ref="DG7:DJ7"/>
    <mergeCell ref="DB8:DC8"/>
    <mergeCell ref="DY30:DZ30"/>
    <mergeCell ref="DY31:DZ31"/>
    <mergeCell ref="DY32:DZ32"/>
    <mergeCell ref="DY33:DZ33"/>
    <mergeCell ref="DY34:DZ34"/>
    <mergeCell ref="DY35:DZ35"/>
    <mergeCell ref="DY36:DZ36"/>
    <mergeCell ref="DY37:DZ37"/>
    <mergeCell ref="DY38:DZ38"/>
    <mergeCell ref="DY39:DZ39"/>
    <mergeCell ref="DY6:DZ6"/>
    <mergeCell ref="DG14:DJ14"/>
    <mergeCell ref="DG15:DJ15"/>
    <mergeCell ref="DO6:DP6"/>
    <mergeCell ref="DC43:DD43"/>
    <mergeCell ref="DO23:DP23"/>
    <mergeCell ref="DO24:DP24"/>
    <mergeCell ref="EI7:EM7"/>
    <mergeCell ref="EI8:EM8"/>
    <mergeCell ref="AC10:AC11"/>
    <mergeCell ref="FM1:GB2"/>
    <mergeCell ref="DG10:DJ10"/>
    <mergeCell ref="DO39:DP39"/>
    <mergeCell ref="DO40:DP40"/>
    <mergeCell ref="DO41:DP41"/>
    <mergeCell ref="DO42:DP42"/>
    <mergeCell ref="DO43:DP43"/>
    <mergeCell ref="DO44:DP44"/>
    <mergeCell ref="DO45:DP45"/>
    <mergeCell ref="DO46:DP46"/>
    <mergeCell ref="DO47:DP47"/>
    <mergeCell ref="DO48:DP48"/>
    <mergeCell ref="CF6:CG6"/>
    <mergeCell ref="CF10:CG10"/>
    <mergeCell ref="BF3:BG3"/>
    <mergeCell ref="BC3:BD3"/>
    <mergeCell ref="BY6:BZ6"/>
    <mergeCell ref="BY9:BZ9"/>
    <mergeCell ref="BZ23:CB23"/>
    <mergeCell ref="BZ24:CB24"/>
    <mergeCell ref="BZ25:CB25"/>
    <mergeCell ref="BY11:CA11"/>
    <mergeCell ref="BY7:CA7"/>
    <mergeCell ref="BY8:CA8"/>
    <mergeCell ref="CG46:CI46"/>
    <mergeCell ref="CG47:CI47"/>
    <mergeCell ref="CG48:CI48"/>
    <mergeCell ref="DO104:DP104"/>
    <mergeCell ref="DO105:DP105"/>
    <mergeCell ref="DO106:DP106"/>
    <mergeCell ref="DO107:DP107"/>
    <mergeCell ref="A4:E10"/>
    <mergeCell ref="A12:E13"/>
    <mergeCell ref="A15:E19"/>
    <mergeCell ref="CP15:CR15"/>
    <mergeCell ref="CP25:CR25"/>
    <mergeCell ref="ES6:EU6"/>
    <mergeCell ref="ES9:EU9"/>
    <mergeCell ref="DY26:DZ26"/>
    <mergeCell ref="DY27:DZ27"/>
    <mergeCell ref="DY28:DZ28"/>
    <mergeCell ref="DY29:DZ29"/>
    <mergeCell ref="CF7:CH7"/>
    <mergeCell ref="CF8:CH8"/>
    <mergeCell ref="DO7:DQ7"/>
    <mergeCell ref="DO8:DQ8"/>
    <mergeCell ref="DO9:DQ9"/>
    <mergeCell ref="DO10:DQ10"/>
    <mergeCell ref="DO11:DQ11"/>
    <mergeCell ref="DO12:DQ12"/>
    <mergeCell ref="DO13:DQ13"/>
    <mergeCell ref="DO14:DQ14"/>
    <mergeCell ref="DO16:DP16"/>
    <mergeCell ref="DO17:DP17"/>
    <mergeCell ref="DO18:DP18"/>
    <mergeCell ref="DO19:DP19"/>
    <mergeCell ref="DO20:DP20"/>
    <mergeCell ref="DO21:DP21"/>
    <mergeCell ref="DO22:DP22"/>
    <mergeCell ref="DO140:DP140"/>
    <mergeCell ref="DO141:DP141"/>
    <mergeCell ref="DO142:DP142"/>
    <mergeCell ref="DO167:DP167"/>
    <mergeCell ref="DO168:DP168"/>
    <mergeCell ref="DO169:DP169"/>
    <mergeCell ref="DO85:DP85"/>
    <mergeCell ref="DO86:DP86"/>
    <mergeCell ref="DO109:DP109"/>
    <mergeCell ref="DO110:DP110"/>
    <mergeCell ref="DO111:DP111"/>
    <mergeCell ref="DO112:DP112"/>
    <mergeCell ref="DO113:DP113"/>
    <mergeCell ref="DO114:DP114"/>
    <mergeCell ref="DO115:DP115"/>
    <mergeCell ref="DO116:DP116"/>
    <mergeCell ref="DO117:DP117"/>
    <mergeCell ref="DO118:DP118"/>
    <mergeCell ref="DO119:DP119"/>
    <mergeCell ref="DO120:DP120"/>
    <mergeCell ref="DO121:DP121"/>
    <mergeCell ref="DO122:DP122"/>
    <mergeCell ref="DO123:DP123"/>
    <mergeCell ref="DO95:DP95"/>
    <mergeCell ref="DO96:DP96"/>
    <mergeCell ref="DO97:DP97"/>
    <mergeCell ref="DO98:DP98"/>
    <mergeCell ref="DO99:DP99"/>
    <mergeCell ref="DO100:DP100"/>
    <mergeCell ref="DO101:DP101"/>
    <mergeCell ref="DO102:DP102"/>
    <mergeCell ref="DO103:DP103"/>
    <mergeCell ref="DO210:DP210"/>
    <mergeCell ref="DO211:DP211"/>
    <mergeCell ref="DO212:DP212"/>
    <mergeCell ref="DO213:DP213"/>
    <mergeCell ref="DO214:DP214"/>
    <mergeCell ref="DO215:DP215"/>
    <mergeCell ref="DO124:DP124"/>
    <mergeCell ref="DO125:DP125"/>
    <mergeCell ref="DO154:DP154"/>
    <mergeCell ref="DO155:DP155"/>
    <mergeCell ref="DO156:DP156"/>
    <mergeCell ref="DO157:DP157"/>
    <mergeCell ref="DO158:DP158"/>
    <mergeCell ref="DO159:DP159"/>
    <mergeCell ref="DO160:DP160"/>
    <mergeCell ref="DO161:DP161"/>
    <mergeCell ref="DO181:DP181"/>
    <mergeCell ref="DO182:DP182"/>
    <mergeCell ref="DO183:DP183"/>
    <mergeCell ref="DO184:DP184"/>
    <mergeCell ref="DO185:DP185"/>
    <mergeCell ref="DO186:DP186"/>
    <mergeCell ref="DO187:DP187"/>
    <mergeCell ref="DO131:DP131"/>
    <mergeCell ref="DO132:DP132"/>
    <mergeCell ref="DO133:DP133"/>
    <mergeCell ref="DO134:DP134"/>
    <mergeCell ref="DO135:DP135"/>
    <mergeCell ref="DO136:DP136"/>
    <mergeCell ref="DO137:DP137"/>
    <mergeCell ref="DO138:DP138"/>
    <mergeCell ref="DO139:DP139"/>
    <mergeCell ref="DO198:DP198"/>
    <mergeCell ref="DO199:DP199"/>
    <mergeCell ref="DO200:DP200"/>
    <mergeCell ref="DO201:DP201"/>
    <mergeCell ref="DO202:DP202"/>
    <mergeCell ref="DO196:DP196"/>
    <mergeCell ref="DO197:DP197"/>
    <mergeCell ref="DO231:DP231"/>
    <mergeCell ref="DO232:DP232"/>
    <mergeCell ref="DO233:DP233"/>
    <mergeCell ref="DO234:DP234"/>
    <mergeCell ref="DO235:DP235"/>
    <mergeCell ref="DO236:DP236"/>
    <mergeCell ref="DO237:DP237"/>
    <mergeCell ref="DO238:DP238"/>
    <mergeCell ref="DO239:DP239"/>
    <mergeCell ref="DO240:DP240"/>
    <mergeCell ref="DO216:DP216"/>
    <mergeCell ref="DO217:DP217"/>
    <mergeCell ref="DO218:DP218"/>
    <mergeCell ref="DO219:DP219"/>
    <mergeCell ref="DO220:DP220"/>
    <mergeCell ref="DO221:DP221"/>
    <mergeCell ref="DO222:DP222"/>
    <mergeCell ref="DO223:DP223"/>
    <mergeCell ref="DO224:DP224"/>
    <mergeCell ref="DO225:DP225"/>
    <mergeCell ref="DO226:DP226"/>
    <mergeCell ref="DO227:DP227"/>
    <mergeCell ref="DO228:DP228"/>
    <mergeCell ref="DO229:DP229"/>
    <mergeCell ref="DO230:DP230"/>
    <mergeCell ref="DO241:DP241"/>
    <mergeCell ref="DO242:DP242"/>
    <mergeCell ref="DO243:DP243"/>
    <mergeCell ref="DO244:DP244"/>
    <mergeCell ref="DO245:DP245"/>
    <mergeCell ref="DO246:DP246"/>
    <mergeCell ref="DO247:DP247"/>
    <mergeCell ref="DO248:DP248"/>
    <mergeCell ref="DO249:DP249"/>
    <mergeCell ref="DO250:DP250"/>
    <mergeCell ref="DO251:DP251"/>
    <mergeCell ref="DO252:DP252"/>
    <mergeCell ref="DO253:DP253"/>
    <mergeCell ref="DO254:DP254"/>
    <mergeCell ref="DO255:DP255"/>
    <mergeCell ref="DO256:DP256"/>
    <mergeCell ref="DO257:DP257"/>
    <mergeCell ref="DO258:DP258"/>
    <mergeCell ref="DO259:DP259"/>
    <mergeCell ref="DO260:DP260"/>
    <mergeCell ref="DO261:DP261"/>
    <mergeCell ref="DO262:DP262"/>
    <mergeCell ref="DO263:DP263"/>
    <mergeCell ref="DO264:DP264"/>
    <mergeCell ref="DO265:DP265"/>
    <mergeCell ref="DO266:DP266"/>
    <mergeCell ref="DO267:DP267"/>
    <mergeCell ref="DQ16:DR16"/>
    <mergeCell ref="DQ17:DR17"/>
    <mergeCell ref="DQ18:DR18"/>
    <mergeCell ref="DQ19:DR19"/>
    <mergeCell ref="DQ20:DR20"/>
    <mergeCell ref="DQ21:DR21"/>
    <mergeCell ref="DQ22:DR22"/>
    <mergeCell ref="DQ23:DR23"/>
    <mergeCell ref="DQ24:DR24"/>
    <mergeCell ref="DQ25:DR25"/>
    <mergeCell ref="DQ26:DR26"/>
    <mergeCell ref="DQ27:DR27"/>
    <mergeCell ref="DQ28:DR28"/>
    <mergeCell ref="DQ29:DR29"/>
    <mergeCell ref="DQ30:DR30"/>
    <mergeCell ref="DQ31:DR31"/>
    <mergeCell ref="DQ32:DR32"/>
    <mergeCell ref="DQ33:DR33"/>
    <mergeCell ref="DQ34:DR34"/>
    <mergeCell ref="DQ35:DR35"/>
    <mergeCell ref="DQ36:DR36"/>
    <mergeCell ref="DQ37:DR37"/>
    <mergeCell ref="DQ38:DR38"/>
    <mergeCell ref="DQ39:DR39"/>
    <mergeCell ref="DQ40:DR40"/>
    <mergeCell ref="DQ41:DR41"/>
    <mergeCell ref="DQ42:DR42"/>
    <mergeCell ref="DQ43:DR43"/>
    <mergeCell ref="DQ44:DR44"/>
    <mergeCell ref="DQ45:DR45"/>
    <mergeCell ref="DQ46:DR46"/>
    <mergeCell ref="DQ58:DR58"/>
    <mergeCell ref="DQ59:DR59"/>
    <mergeCell ref="DQ60:DR60"/>
    <mergeCell ref="DQ61:DR61"/>
    <mergeCell ref="DQ62:DR62"/>
    <mergeCell ref="DQ63:DR63"/>
    <mergeCell ref="DQ64:DR64"/>
    <mergeCell ref="DQ65:DR65"/>
    <mergeCell ref="DQ66:DR66"/>
    <mergeCell ref="DQ67:DR67"/>
    <mergeCell ref="DQ68:DR68"/>
    <mergeCell ref="DQ69:DR69"/>
    <mergeCell ref="DQ70:DR70"/>
    <mergeCell ref="DQ71:DR71"/>
    <mergeCell ref="DQ72:DR72"/>
    <mergeCell ref="DQ53:DR53"/>
    <mergeCell ref="DQ54:DR54"/>
    <mergeCell ref="DQ55:DR55"/>
    <mergeCell ref="DQ56:DR56"/>
    <mergeCell ref="DQ57:DR57"/>
    <mergeCell ref="DQ73:DR73"/>
    <mergeCell ref="DQ74:DR74"/>
    <mergeCell ref="DQ81:DR81"/>
    <mergeCell ref="DQ82:DR82"/>
    <mergeCell ref="DQ83:DR83"/>
    <mergeCell ref="DQ84:DR84"/>
    <mergeCell ref="DQ85:DR85"/>
    <mergeCell ref="DQ86:DR86"/>
    <mergeCell ref="DQ87:DR87"/>
    <mergeCell ref="DQ88:DR88"/>
    <mergeCell ref="DQ89:DR89"/>
    <mergeCell ref="DQ90:DR90"/>
    <mergeCell ref="DQ91:DR91"/>
    <mergeCell ref="DQ95:DR95"/>
    <mergeCell ref="DQ96:DR96"/>
    <mergeCell ref="DQ97:DR97"/>
    <mergeCell ref="DQ98:DR98"/>
    <mergeCell ref="DQ99:DR99"/>
    <mergeCell ref="DQ100:DR100"/>
    <mergeCell ref="DQ101:DR101"/>
    <mergeCell ref="DQ102:DR102"/>
    <mergeCell ref="DQ103:DR103"/>
    <mergeCell ref="DQ104:DR104"/>
    <mergeCell ref="DQ105:DR105"/>
    <mergeCell ref="DQ106:DR106"/>
    <mergeCell ref="DQ107:DR107"/>
    <mergeCell ref="DQ108:DR108"/>
    <mergeCell ref="DQ109:DR109"/>
    <mergeCell ref="DQ110:DR110"/>
    <mergeCell ref="DQ111:DR111"/>
    <mergeCell ref="DQ112:DR112"/>
    <mergeCell ref="DQ113:DR113"/>
    <mergeCell ref="DQ114:DR114"/>
    <mergeCell ref="DQ115:DR115"/>
    <mergeCell ref="DQ116:DR116"/>
    <mergeCell ref="DQ117:DR117"/>
    <mergeCell ref="DQ118:DR118"/>
    <mergeCell ref="DQ119:DR119"/>
    <mergeCell ref="DQ120:DR120"/>
    <mergeCell ref="DQ121:DR121"/>
    <mergeCell ref="DQ122:DR122"/>
    <mergeCell ref="DQ123:DR123"/>
    <mergeCell ref="DQ124:DR124"/>
    <mergeCell ref="DQ125:DR125"/>
    <mergeCell ref="DQ126:DR126"/>
    <mergeCell ref="DQ127:DR127"/>
    <mergeCell ref="DQ128:DR128"/>
    <mergeCell ref="DQ131:DR131"/>
    <mergeCell ref="DQ132:DR132"/>
    <mergeCell ref="DQ133:DR133"/>
    <mergeCell ref="DQ134:DR134"/>
    <mergeCell ref="DQ135:DR135"/>
    <mergeCell ref="DQ136:DR136"/>
    <mergeCell ref="DQ129:DR129"/>
    <mergeCell ref="DQ130:DR130"/>
    <mergeCell ref="DQ137:DR137"/>
    <mergeCell ref="DQ138:DR138"/>
    <mergeCell ref="DQ139:DR139"/>
    <mergeCell ref="DQ140:DR140"/>
    <mergeCell ref="DQ141:DR141"/>
    <mergeCell ref="DQ142:DR142"/>
    <mergeCell ref="DQ143:DR143"/>
    <mergeCell ref="DQ144:DR144"/>
    <mergeCell ref="DQ145:DR145"/>
    <mergeCell ref="DQ146:DR146"/>
    <mergeCell ref="DQ147:DR147"/>
    <mergeCell ref="DQ148:DR148"/>
    <mergeCell ref="DQ149:DR149"/>
    <mergeCell ref="DQ150:DR150"/>
    <mergeCell ref="DQ151:DR151"/>
    <mergeCell ref="DQ152:DR152"/>
    <mergeCell ref="DQ153:DR153"/>
    <mergeCell ref="DQ154:DR154"/>
    <mergeCell ref="DQ155:DR155"/>
    <mergeCell ref="DQ156:DR156"/>
    <mergeCell ref="DQ157:DR157"/>
    <mergeCell ref="DQ158:DR158"/>
    <mergeCell ref="DQ159:DR159"/>
    <mergeCell ref="DQ160:DR160"/>
    <mergeCell ref="DQ161:DR161"/>
    <mergeCell ref="DQ162:DR162"/>
    <mergeCell ref="DQ163:DR163"/>
    <mergeCell ref="DQ164:DR164"/>
    <mergeCell ref="DQ167:DR167"/>
    <mergeCell ref="DQ168:DR168"/>
    <mergeCell ref="DQ169:DR169"/>
    <mergeCell ref="DQ170:DR170"/>
    <mergeCell ref="DQ171:DR171"/>
    <mergeCell ref="DQ172:DR172"/>
    <mergeCell ref="DQ165:DR165"/>
    <mergeCell ref="DQ166:DR166"/>
    <mergeCell ref="DQ175:DR175"/>
    <mergeCell ref="DQ176:DR176"/>
    <mergeCell ref="DQ177:DR177"/>
    <mergeCell ref="DQ178:DR178"/>
    <mergeCell ref="DQ179:DR179"/>
    <mergeCell ref="DQ180:DR180"/>
    <mergeCell ref="DQ181:DR181"/>
    <mergeCell ref="DQ182:DR182"/>
    <mergeCell ref="DQ183:DR183"/>
    <mergeCell ref="DQ184:DR184"/>
    <mergeCell ref="DQ185:DR185"/>
    <mergeCell ref="DQ173:DR173"/>
    <mergeCell ref="DQ174:DR174"/>
    <mergeCell ref="DQ186:DR186"/>
    <mergeCell ref="DQ187:DR187"/>
    <mergeCell ref="DQ188:DR188"/>
    <mergeCell ref="DQ189:DR189"/>
    <mergeCell ref="DQ190:DR190"/>
    <mergeCell ref="DQ191:DR191"/>
    <mergeCell ref="DQ192:DR192"/>
    <mergeCell ref="DQ193:DR193"/>
    <mergeCell ref="DQ194:DR194"/>
    <mergeCell ref="DQ195:DR195"/>
    <mergeCell ref="DQ196:DR196"/>
    <mergeCell ref="DQ197:DR197"/>
    <mergeCell ref="DQ198:DR198"/>
    <mergeCell ref="DQ199:DR199"/>
    <mergeCell ref="DQ200:DR200"/>
    <mergeCell ref="DQ203:DR203"/>
    <mergeCell ref="DQ204:DR204"/>
    <mergeCell ref="DQ201:DR201"/>
    <mergeCell ref="DQ202:DR202"/>
    <mergeCell ref="DQ205:DR205"/>
    <mergeCell ref="DQ206:DR206"/>
    <mergeCell ref="DQ207:DR207"/>
    <mergeCell ref="DQ208:DR208"/>
    <mergeCell ref="DQ209:DR209"/>
    <mergeCell ref="DQ210:DR210"/>
    <mergeCell ref="DQ211:DR211"/>
    <mergeCell ref="DQ212:DR212"/>
    <mergeCell ref="DQ213:DR213"/>
    <mergeCell ref="DQ214:DR214"/>
    <mergeCell ref="DQ215:DR215"/>
    <mergeCell ref="DQ216:DR216"/>
    <mergeCell ref="DQ217:DR217"/>
    <mergeCell ref="DQ218:DR218"/>
    <mergeCell ref="DQ219:DR219"/>
    <mergeCell ref="DQ220:DR220"/>
    <mergeCell ref="DQ221:DR221"/>
    <mergeCell ref="DQ222:DR222"/>
    <mergeCell ref="DQ223:DR223"/>
    <mergeCell ref="DQ224:DR224"/>
    <mergeCell ref="DQ225:DR225"/>
    <mergeCell ref="DQ226:DR226"/>
    <mergeCell ref="DQ227:DR227"/>
    <mergeCell ref="DQ228:DR228"/>
    <mergeCell ref="DQ229:DR229"/>
    <mergeCell ref="DQ230:DR230"/>
    <mergeCell ref="DQ231:DR231"/>
    <mergeCell ref="DQ232:DR232"/>
    <mergeCell ref="DQ233:DR233"/>
    <mergeCell ref="DQ234:DR234"/>
    <mergeCell ref="DQ235:DR235"/>
    <mergeCell ref="DQ236:DR236"/>
    <mergeCell ref="DQ237:DR237"/>
    <mergeCell ref="DQ238:DR238"/>
    <mergeCell ref="DQ239:DR239"/>
    <mergeCell ref="DQ240:DR240"/>
    <mergeCell ref="DQ241:DR241"/>
    <mergeCell ref="DQ242:DR242"/>
    <mergeCell ref="DQ243:DR243"/>
    <mergeCell ref="DQ244:DR244"/>
    <mergeCell ref="DQ245:DR245"/>
    <mergeCell ref="DQ246:DR246"/>
    <mergeCell ref="DQ247:DR247"/>
    <mergeCell ref="DQ248:DR248"/>
    <mergeCell ref="DQ249:DR249"/>
    <mergeCell ref="DQ250:DR250"/>
    <mergeCell ref="DQ251:DR251"/>
    <mergeCell ref="DQ252:DR252"/>
    <mergeCell ref="DQ253:DR253"/>
    <mergeCell ref="DQ254:DR254"/>
    <mergeCell ref="DQ255:DR255"/>
    <mergeCell ref="DQ256:DR256"/>
    <mergeCell ref="DQ257:DR257"/>
    <mergeCell ref="DQ258:DR258"/>
    <mergeCell ref="DQ259:DR259"/>
    <mergeCell ref="DQ260:DR260"/>
    <mergeCell ref="DQ261:DR261"/>
    <mergeCell ref="DQ262:DR262"/>
    <mergeCell ref="DQ263:DR263"/>
    <mergeCell ref="DQ264:DR264"/>
    <mergeCell ref="DQ265:DR265"/>
    <mergeCell ref="DQ266:DR266"/>
    <mergeCell ref="DQ267:DR267"/>
    <mergeCell ref="DY7:EA7"/>
    <mergeCell ref="DY8:EA8"/>
    <mergeCell ref="DY9:EA9"/>
    <mergeCell ref="DY10:EA10"/>
    <mergeCell ref="DY11:EA11"/>
    <mergeCell ref="DY12:EA12"/>
    <mergeCell ref="DY13:EA13"/>
    <mergeCell ref="DY14:EA14"/>
    <mergeCell ref="DY16:DZ16"/>
    <mergeCell ref="DY17:DZ17"/>
    <mergeCell ref="DY18:DZ18"/>
    <mergeCell ref="DY19:DZ19"/>
    <mergeCell ref="DY20:DZ20"/>
    <mergeCell ref="DY21:DZ21"/>
    <mergeCell ref="DY22:DZ22"/>
    <mergeCell ref="DY23:DZ23"/>
    <mergeCell ref="DY24:DZ24"/>
    <mergeCell ref="DY25:DZ25"/>
    <mergeCell ref="DY40:DZ40"/>
    <mergeCell ref="DY41:DZ41"/>
    <mergeCell ref="DY42:DZ42"/>
    <mergeCell ref="DY43:DZ43"/>
    <mergeCell ref="DY44:DZ44"/>
    <mergeCell ref="DY45:DZ45"/>
    <mergeCell ref="DY46:DZ46"/>
    <mergeCell ref="DY47:DZ47"/>
    <mergeCell ref="DY48:DZ48"/>
    <mergeCell ref="DY49:DZ49"/>
    <mergeCell ref="DY50:DZ50"/>
    <mergeCell ref="DY51:DZ51"/>
    <mergeCell ref="DY52:DZ52"/>
    <mergeCell ref="DY53:DZ53"/>
    <mergeCell ref="DY54:DZ54"/>
    <mergeCell ref="DY55:DZ55"/>
    <mergeCell ref="DY56:DZ56"/>
    <mergeCell ref="DY74:DZ74"/>
    <mergeCell ref="DY75:DZ75"/>
    <mergeCell ref="DY57:DZ57"/>
    <mergeCell ref="DY58:DZ58"/>
    <mergeCell ref="DY59:DZ59"/>
    <mergeCell ref="DY60:DZ60"/>
    <mergeCell ref="DY61:DZ61"/>
    <mergeCell ref="DY62:DZ62"/>
    <mergeCell ref="DY63:DZ63"/>
    <mergeCell ref="DY64:DZ64"/>
    <mergeCell ref="DY65:DZ65"/>
    <mergeCell ref="DY66:DZ66"/>
    <mergeCell ref="DY67:DZ67"/>
    <mergeCell ref="DY68:DZ68"/>
    <mergeCell ref="DY69:DZ69"/>
    <mergeCell ref="DY70:DZ70"/>
    <mergeCell ref="DY71:DZ71"/>
    <mergeCell ref="DY72:DZ72"/>
    <mergeCell ref="DY73:DZ73"/>
    <mergeCell ref="DY90:DZ90"/>
    <mergeCell ref="DY110:DZ110"/>
    <mergeCell ref="DY111:DZ111"/>
    <mergeCell ref="DY112:DZ112"/>
    <mergeCell ref="DY113:DZ113"/>
    <mergeCell ref="DY114:DZ114"/>
    <mergeCell ref="DY115:DZ115"/>
    <mergeCell ref="DY116:DZ116"/>
    <mergeCell ref="DY117:DZ117"/>
    <mergeCell ref="DY96:DZ96"/>
    <mergeCell ref="DY97:DZ97"/>
    <mergeCell ref="DY98:DZ98"/>
    <mergeCell ref="DY99:DZ99"/>
    <mergeCell ref="DY100:DZ100"/>
    <mergeCell ref="DY101:DZ101"/>
    <mergeCell ref="DY102:DZ102"/>
    <mergeCell ref="DY103:DZ103"/>
    <mergeCell ref="DY104:DZ104"/>
    <mergeCell ref="DY105:DZ105"/>
    <mergeCell ref="DY106:DZ106"/>
    <mergeCell ref="DY107:DZ107"/>
    <mergeCell ref="DY108:DZ108"/>
    <mergeCell ref="DY109:DZ109"/>
    <mergeCell ref="DY91:DZ91"/>
    <mergeCell ref="DY92:DZ92"/>
    <mergeCell ref="DY93:DZ93"/>
    <mergeCell ref="DY94:DZ94"/>
    <mergeCell ref="DY95:DZ95"/>
    <mergeCell ref="EI9:EM9"/>
    <mergeCell ref="EI10:EM10"/>
    <mergeCell ref="EI11:EM11"/>
    <mergeCell ref="EI12:EM12"/>
    <mergeCell ref="EI14:EK14"/>
    <mergeCell ref="EI15:EK15"/>
    <mergeCell ref="EI16:EK16"/>
    <mergeCell ref="EI17:EK17"/>
    <mergeCell ref="EI18:EK18"/>
    <mergeCell ref="EI19:EK19"/>
    <mergeCell ref="EI20:EK20"/>
    <mergeCell ref="EI21:EK21"/>
    <mergeCell ref="EI22:EK22"/>
    <mergeCell ref="EI23:EK23"/>
    <mergeCell ref="EI24:EK24"/>
    <mergeCell ref="EI25:EK25"/>
    <mergeCell ref="EI26:EK26"/>
    <mergeCell ref="EI27:EK27"/>
    <mergeCell ref="EI28:EK28"/>
    <mergeCell ref="EI29:EK29"/>
    <mergeCell ref="EI30:EK30"/>
    <mergeCell ref="EI31:EK31"/>
    <mergeCell ref="EI47:EK47"/>
    <mergeCell ref="EI48:EK48"/>
    <mergeCell ref="EI49:EK49"/>
    <mergeCell ref="EI50:EK50"/>
    <mergeCell ref="EI51:EK51"/>
    <mergeCell ref="EI52:EK52"/>
    <mergeCell ref="EI53:EK53"/>
    <mergeCell ref="EI54:EK54"/>
    <mergeCell ref="EI55:EK55"/>
    <mergeCell ref="EI56:EK56"/>
    <mergeCell ref="EI57:EK57"/>
    <mergeCell ref="EI58:EK58"/>
    <mergeCell ref="EI88:EK88"/>
    <mergeCell ref="EI89:EK89"/>
    <mergeCell ref="EI90:EK90"/>
    <mergeCell ref="EI91:EK91"/>
    <mergeCell ref="EI92:EK92"/>
    <mergeCell ref="EI93:EK93"/>
    <mergeCell ref="EI94:EK94"/>
    <mergeCell ref="EI95:EK95"/>
    <mergeCell ref="EI96:EK96"/>
    <mergeCell ref="EI114:EK114"/>
    <mergeCell ref="EI115:EK115"/>
    <mergeCell ref="EI116:EK116"/>
    <mergeCell ref="EI117:EK117"/>
    <mergeCell ref="EI118:EK118"/>
    <mergeCell ref="EI119:EK119"/>
    <mergeCell ref="EI120:EK120"/>
    <mergeCell ref="EI121:EK121"/>
    <mergeCell ref="EI122:EK122"/>
    <mergeCell ref="EI123:EK123"/>
    <mergeCell ref="EI124:EK124"/>
    <mergeCell ref="EI125:EK125"/>
    <mergeCell ref="EI126:EK126"/>
    <mergeCell ref="EI127:EK127"/>
    <mergeCell ref="EI128:EK128"/>
    <mergeCell ref="EI129:EK129"/>
    <mergeCell ref="EI130:EK130"/>
    <mergeCell ref="EI148:EK148"/>
    <mergeCell ref="EI149:EK149"/>
    <mergeCell ref="EI150:EK150"/>
    <mergeCell ref="EI151:EK151"/>
    <mergeCell ref="EI152:EK152"/>
    <mergeCell ref="EI153:EK153"/>
    <mergeCell ref="EI154:EK154"/>
    <mergeCell ref="EI155:EK155"/>
    <mergeCell ref="EI134:EK134"/>
    <mergeCell ref="EI135:EK135"/>
    <mergeCell ref="EI136:EK136"/>
    <mergeCell ref="EI137:EK137"/>
    <mergeCell ref="EI138:EK138"/>
    <mergeCell ref="EI139:EK139"/>
    <mergeCell ref="EI140:EK140"/>
    <mergeCell ref="EI141:EK141"/>
    <mergeCell ref="EI142:EK142"/>
    <mergeCell ref="EI143:EK143"/>
    <mergeCell ref="EI144:EK144"/>
    <mergeCell ref="EI145:EK145"/>
    <mergeCell ref="EI146:EK146"/>
    <mergeCell ref="EI147:EK147"/>
    <mergeCell ref="EI131:EK131"/>
    <mergeCell ref="EI188:EK188"/>
    <mergeCell ref="EI189:EK189"/>
    <mergeCell ref="EI169:EK169"/>
    <mergeCell ref="EI170:EK170"/>
    <mergeCell ref="EI171:EK171"/>
    <mergeCell ref="EI172:EK172"/>
    <mergeCell ref="EI173:EK173"/>
    <mergeCell ref="EI174:EK174"/>
    <mergeCell ref="EI175:EK175"/>
    <mergeCell ref="EI176:EK176"/>
    <mergeCell ref="EI177:EK177"/>
    <mergeCell ref="EI178:EK178"/>
    <mergeCell ref="EI179:EK179"/>
    <mergeCell ref="EI180:EK180"/>
    <mergeCell ref="EI181:EK181"/>
    <mergeCell ref="EI165:EK165"/>
    <mergeCell ref="EI166:EK166"/>
    <mergeCell ref="EI190:EK190"/>
    <mergeCell ref="EI191:EK191"/>
    <mergeCell ref="EI192:EK192"/>
    <mergeCell ref="EI193:EK193"/>
    <mergeCell ref="EI194:EK194"/>
    <mergeCell ref="EI195:EK195"/>
    <mergeCell ref="EI196:EK196"/>
    <mergeCell ref="EI197:EK197"/>
    <mergeCell ref="EI198:EK198"/>
    <mergeCell ref="EI212:EK212"/>
    <mergeCell ref="EI213:EK213"/>
    <mergeCell ref="EI214:EK214"/>
    <mergeCell ref="EI215:EK215"/>
    <mergeCell ref="EI216:EK216"/>
    <mergeCell ref="EI217:EK217"/>
    <mergeCell ref="EI218:EK218"/>
    <mergeCell ref="EI219:EK219"/>
    <mergeCell ref="EI220:EK220"/>
    <mergeCell ref="EI221:EK221"/>
    <mergeCell ref="EI222:EK222"/>
    <mergeCell ref="EI223:EK223"/>
    <mergeCell ref="EI224:EK224"/>
    <mergeCell ref="EI225:EK225"/>
    <mergeCell ref="EI226:EK226"/>
    <mergeCell ref="EI227:EK227"/>
    <mergeCell ref="EI228:EK228"/>
    <mergeCell ref="EI230:EK230"/>
    <mergeCell ref="EI231:EK231"/>
    <mergeCell ref="EI232:EK232"/>
    <mergeCell ref="EI233:EK233"/>
    <mergeCell ref="EI234:EK234"/>
    <mergeCell ref="EI235:EK235"/>
    <mergeCell ref="EI236:EK236"/>
    <mergeCell ref="EI237:EK237"/>
    <mergeCell ref="EI238:EK238"/>
    <mergeCell ref="EI239:EK239"/>
    <mergeCell ref="EI240:EK240"/>
    <mergeCell ref="EI241:EK241"/>
    <mergeCell ref="EI242:EK242"/>
    <mergeCell ref="EI243:EK243"/>
    <mergeCell ref="EI244:EK244"/>
    <mergeCell ref="EI245:EK245"/>
    <mergeCell ref="EI246:EK246"/>
    <mergeCell ref="EI247:EK247"/>
    <mergeCell ref="EI248:EK248"/>
    <mergeCell ref="EI249:EK249"/>
    <mergeCell ref="EI250:EK250"/>
    <mergeCell ref="EI251:EK251"/>
    <mergeCell ref="EI252:EK252"/>
    <mergeCell ref="EI253:EK253"/>
    <mergeCell ref="EI254:EK254"/>
    <mergeCell ref="EI255:EK255"/>
    <mergeCell ref="EI256:EK256"/>
    <mergeCell ref="EI257:EK257"/>
    <mergeCell ref="EI258:EK258"/>
    <mergeCell ref="EI259:EK259"/>
    <mergeCell ref="EI260:EK260"/>
    <mergeCell ref="EI261:EK261"/>
    <mergeCell ref="EI262:EK262"/>
    <mergeCell ref="EI263:EK263"/>
    <mergeCell ref="EI264:EK264"/>
    <mergeCell ref="EI265:EK265"/>
    <mergeCell ref="ES7:EV7"/>
    <mergeCell ref="ES8:EV8"/>
    <mergeCell ref="ES10:EV10"/>
    <mergeCell ref="ES11:EV11"/>
    <mergeCell ref="ES12:EV12"/>
    <mergeCell ref="ES14:EU14"/>
    <mergeCell ref="ES15:EU15"/>
    <mergeCell ref="ES16:EU16"/>
    <mergeCell ref="ES17:EU17"/>
    <mergeCell ref="ES18:EU18"/>
    <mergeCell ref="ES19:EU19"/>
    <mergeCell ref="ES20:EU20"/>
    <mergeCell ref="ES21:EU21"/>
    <mergeCell ref="ES22:EU22"/>
    <mergeCell ref="ES23:EU23"/>
    <mergeCell ref="ES24:EU24"/>
    <mergeCell ref="ES25:EU25"/>
    <mergeCell ref="ES26:EU26"/>
    <mergeCell ref="ES27:EU27"/>
    <mergeCell ref="ES28:EU28"/>
    <mergeCell ref="ES29:EU29"/>
    <mergeCell ref="ES92:EU92"/>
    <mergeCell ref="ES93:EU93"/>
    <mergeCell ref="ES94:EU94"/>
    <mergeCell ref="ES95:EU95"/>
    <mergeCell ref="ES96:EU96"/>
    <mergeCell ref="ES30:EU30"/>
    <mergeCell ref="ES31:EU31"/>
    <mergeCell ref="ES32:EU32"/>
    <mergeCell ref="ES33:EU33"/>
    <mergeCell ref="ES34:EU34"/>
    <mergeCell ref="ES35:EU35"/>
    <mergeCell ref="ES36:EU36"/>
    <mergeCell ref="ES37:EU37"/>
    <mergeCell ref="ES38:EU38"/>
    <mergeCell ref="ES67:EU67"/>
    <mergeCell ref="ES68:EU68"/>
    <mergeCell ref="ES69:EU69"/>
    <mergeCell ref="ES70:EU70"/>
    <mergeCell ref="ES71:EU71"/>
    <mergeCell ref="ES72:EU72"/>
    <mergeCell ref="ES73:EU73"/>
    <mergeCell ref="ES74:EU74"/>
    <mergeCell ref="ES53:EU53"/>
    <mergeCell ref="ES54:EU54"/>
    <mergeCell ref="ES55:EU55"/>
    <mergeCell ref="ES56:EU56"/>
    <mergeCell ref="ES57:EU57"/>
    <mergeCell ref="ES58:EU58"/>
    <mergeCell ref="ES59:EU59"/>
    <mergeCell ref="ES60:EU60"/>
    <mergeCell ref="ES61:EU61"/>
    <mergeCell ref="ES62:EU62"/>
    <mergeCell ref="ES97:EU97"/>
    <mergeCell ref="ES98:EU98"/>
    <mergeCell ref="ES99:EU99"/>
    <mergeCell ref="ES100:EU100"/>
    <mergeCell ref="ES101:EU101"/>
    <mergeCell ref="ES102:EU102"/>
    <mergeCell ref="ES103:EU103"/>
    <mergeCell ref="ES104:EU104"/>
    <mergeCell ref="ES105:EU105"/>
    <mergeCell ref="CF9:CG9"/>
    <mergeCell ref="CP9:CS9"/>
    <mergeCell ref="CP11:CS11"/>
    <mergeCell ref="CF11:CH11"/>
    <mergeCell ref="CF12:CH12"/>
    <mergeCell ref="CG14:CJ14"/>
    <mergeCell ref="CS120:CT120"/>
    <mergeCell ref="CS136:CT136"/>
    <mergeCell ref="DC65:DD65"/>
    <mergeCell ref="DB26:DE26"/>
    <mergeCell ref="ES75:EU75"/>
    <mergeCell ref="ES76:EU76"/>
    <mergeCell ref="ES77:EU77"/>
    <mergeCell ref="ES78:EU78"/>
    <mergeCell ref="ES79:EU79"/>
    <mergeCell ref="ES80:EU80"/>
    <mergeCell ref="ES81:EU81"/>
    <mergeCell ref="ES82:EU82"/>
    <mergeCell ref="ES83:EU83"/>
    <mergeCell ref="ES89:EU89"/>
    <mergeCell ref="ES90:EU90"/>
    <mergeCell ref="ES91:EU91"/>
    <mergeCell ref="DC64:DD64"/>
    <mergeCell ref="CP18:CS18"/>
    <mergeCell ref="CP19:CS19"/>
    <mergeCell ref="CP20:CS20"/>
    <mergeCell ref="CP21:CS21"/>
    <mergeCell ref="CP10:CR10"/>
    <mergeCell ref="CP13:CS13"/>
    <mergeCell ref="CP22:CS22"/>
    <mergeCell ref="CP23:CS23"/>
    <mergeCell ref="CP24:CS24"/>
    <mergeCell ref="CS157:CT157"/>
    <mergeCell ref="CS228:CT228"/>
    <mergeCell ref="DC28:DD28"/>
    <mergeCell ref="DC29:DD29"/>
    <mergeCell ref="DC30:DD30"/>
    <mergeCell ref="DC31:DD31"/>
    <mergeCell ref="DC32:DD32"/>
    <mergeCell ref="DC33:DD33"/>
    <mergeCell ref="DC34:DD34"/>
    <mergeCell ref="DC35:DD35"/>
    <mergeCell ref="DC36:DD36"/>
    <mergeCell ref="DC37:DD37"/>
    <mergeCell ref="DC38:DD38"/>
    <mergeCell ref="DC39:DD39"/>
    <mergeCell ref="DC40:DD40"/>
    <mergeCell ref="DC41:DD41"/>
    <mergeCell ref="DC42:DD42"/>
    <mergeCell ref="CS119:CT119"/>
    <mergeCell ref="DC59:DD59"/>
    <mergeCell ref="DC60:DD60"/>
    <mergeCell ref="DC66:DD66"/>
    <mergeCell ref="DC67:DD67"/>
    <mergeCell ref="DC68:DD68"/>
    <mergeCell ref="CS249:CT249"/>
    <mergeCell ref="CS250:CT250"/>
    <mergeCell ref="CS266:CT266"/>
    <mergeCell ref="CS267:CT267"/>
    <mergeCell ref="CS268:CT268"/>
    <mergeCell ref="CS269:CT269"/>
    <mergeCell ref="CS270:CT270"/>
    <mergeCell ref="CS271:CT271"/>
    <mergeCell ref="CS272:CT272"/>
    <mergeCell ref="DB9:DE9"/>
    <mergeCell ref="DB10:DE10"/>
    <mergeCell ref="DB11:DE11"/>
    <mergeCell ref="DB12:DE12"/>
    <mergeCell ref="DB13:DE13"/>
    <mergeCell ref="DB14:DE14"/>
    <mergeCell ref="DB15:DE15"/>
    <mergeCell ref="DB16:DE16"/>
    <mergeCell ref="DB19:DE19"/>
    <mergeCell ref="DB20:DE20"/>
    <mergeCell ref="DB21:DE21"/>
    <mergeCell ref="DB22:DE22"/>
    <mergeCell ref="DB23:DE23"/>
    <mergeCell ref="DB24:DE24"/>
    <mergeCell ref="DB25:DE25"/>
    <mergeCell ref="DC61:DD61"/>
    <mergeCell ref="DC62:DD62"/>
    <mergeCell ref="DC63:DD63"/>
    <mergeCell ref="CS139:CT139"/>
    <mergeCell ref="CS140:CT140"/>
    <mergeCell ref="CS156:CT156"/>
    <mergeCell ref="CP16:CS16"/>
    <mergeCell ref="CP17:CS17"/>
  </mergeCells>
  <conditionalFormatting sqref="J14:K14">
    <cfRule type="cellIs" dxfId="17" priority="5" operator="lessThan">
      <formula>0</formula>
    </cfRule>
    <cfRule type="cellIs" dxfId="16" priority="7" operator="greaterThan">
      <formula>250</formula>
    </cfRule>
  </conditionalFormatting>
  <conditionalFormatting sqref="K6">
    <cfRule type="cellIs" dxfId="15" priority="4" operator="lessThan">
      <formula>$K$9</formula>
    </cfRule>
  </conditionalFormatting>
  <conditionalFormatting sqref="K7">
    <cfRule type="cellIs" dxfId="14" priority="1" operator="greaterThan">
      <formula>(250-$K$10)/2</formula>
    </cfRule>
  </conditionalFormatting>
  <conditionalFormatting sqref="K9">
    <cfRule type="cellIs" dxfId="13" priority="3" operator="greaterThan">
      <formula>$K$6</formula>
    </cfRule>
  </conditionalFormatting>
  <conditionalFormatting sqref="K10">
    <cfRule type="cellIs" dxfId="12" priority="2" operator="greaterThan">
      <formula>250 -$K$7*2</formula>
    </cfRule>
  </conditionalFormatting>
  <conditionalFormatting sqref="O14">
    <cfRule type="cellIs" dxfId="11" priority="6" operator="lessThanOrEqual">
      <formula>0</formula>
    </cfRule>
  </conditionalFormatting>
  <conditionalFormatting sqref="R18 T18 V18:W18">
    <cfRule type="cellIs" dxfId="10" priority="10" operator="lessThan">
      <formula>1</formula>
    </cfRule>
  </conditionalFormatting>
  <conditionalFormatting sqref="BC5">
    <cfRule type="cellIs" dxfId="9" priority="9" operator="greaterThan">
      <formula>0.25</formula>
    </cfRule>
  </conditionalFormatting>
  <conditionalFormatting sqref="BF5">
    <cfRule type="cellIs" dxfId="8" priority="8" operator="greaterThan">
      <formula>0.25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F4142F-D9AF-4AE5-B0AF-E5EE1B9B5F7E}">
  <sheetPr>
    <pageSetUpPr autoPageBreaks="0"/>
  </sheetPr>
  <dimension ref="A1:GQ176"/>
  <sheetViews>
    <sheetView tabSelected="1" zoomScale="65" zoomScaleNormal="85" workbookViewId="0">
      <selection activeCell="T15" sqref="T15"/>
    </sheetView>
  </sheetViews>
  <sheetFormatPr defaultRowHeight="14.5"/>
  <cols>
    <col min="1" max="1" width="20.453125" bestFit="1" customWidth="1"/>
    <col min="2" max="2" width="20.453125" customWidth="1"/>
    <col min="3" max="3" width="16.7265625" customWidth="1"/>
    <col min="4" max="4" width="12.36328125" customWidth="1"/>
    <col min="5" max="5" width="4.81640625" customWidth="1"/>
    <col min="6" max="6" width="18.453125" customWidth="1"/>
    <col min="7" max="7" width="6.453125" customWidth="1"/>
    <col min="8" max="8" width="9.90625" customWidth="1"/>
    <col min="9" max="9" width="5.81640625" customWidth="1"/>
    <col min="10" max="10" width="8.90625" customWidth="1"/>
    <col min="11" max="11" width="5.453125" bestFit="1" customWidth="1"/>
    <col min="12" max="12" width="6.453125" customWidth="1"/>
    <col min="13" max="13" width="5" bestFit="1" customWidth="1"/>
    <col min="14" max="14" width="6.26953125" bestFit="1" customWidth="1"/>
    <col min="15" max="15" width="6.26953125" customWidth="1"/>
    <col min="16" max="16" width="4.453125" customWidth="1"/>
    <col min="17" max="17" width="2.453125" customWidth="1"/>
    <col min="18" max="18" width="3.453125" customWidth="1"/>
    <col min="19" max="19" width="7.453125" bestFit="1" customWidth="1"/>
    <col min="20" max="20" width="8.453125" customWidth="1"/>
    <col min="21" max="21" width="7.08984375" customWidth="1"/>
    <col min="22" max="22" width="5.08984375" customWidth="1"/>
    <col min="23" max="23" width="7.08984375" customWidth="1"/>
    <col min="24" max="24" width="2.453125" bestFit="1" customWidth="1"/>
    <col min="25" max="25" width="3.1796875" customWidth="1"/>
    <col min="26" max="26" width="5.81640625" customWidth="1"/>
    <col min="27" max="27" width="7.36328125" bestFit="1" customWidth="1"/>
    <col min="28" max="34" width="5.81640625" customWidth="1"/>
    <col min="35" max="35" width="10" customWidth="1"/>
    <col min="36" max="44" width="5.81640625" customWidth="1"/>
    <col min="45" max="45" width="5.81640625" style="132" customWidth="1"/>
    <col min="46" max="46" width="20.81640625" style="38" bestFit="1" customWidth="1"/>
    <col min="47" max="47" width="5.36328125" style="38" bestFit="1" customWidth="1"/>
    <col min="48" max="48" width="8.1796875" style="38" customWidth="1"/>
    <col min="49" max="49" width="3.453125" style="38" bestFit="1" customWidth="1"/>
    <col min="50" max="56" width="5.81640625" style="38" customWidth="1"/>
    <col min="57" max="57" width="12.81640625" style="38" bestFit="1" customWidth="1"/>
    <col min="58" max="58" width="6.1796875" style="38" customWidth="1"/>
    <col min="59" max="59" width="5.81640625" style="38" customWidth="1"/>
    <col min="60" max="60" width="5.453125" style="38" customWidth="1"/>
    <col min="61" max="61" width="4.81640625" style="38" customWidth="1"/>
    <col min="62" max="62" width="6.453125" style="132" bestFit="1" customWidth="1"/>
    <col min="63" max="63" width="23.08984375" style="38" customWidth="1"/>
    <col min="64" max="64" width="6.453125" style="38" customWidth="1"/>
    <col min="65" max="68" width="9.1796875" style="38" customWidth="1"/>
    <col min="69" max="69" width="6.81640625" style="38" bestFit="1" customWidth="1"/>
    <col min="70" max="71" width="9.1796875" style="38" customWidth="1"/>
    <col min="72" max="74" width="11.453125" style="38" customWidth="1"/>
    <col min="75" max="75" width="9.1796875" style="38" customWidth="1"/>
    <col min="76" max="76" width="6.81640625" style="38" bestFit="1" customWidth="1"/>
    <col min="77" max="77" width="12.6328125" style="38" customWidth="1"/>
    <col min="78" max="79" width="6.453125" style="38" customWidth="1"/>
    <col min="80" max="80" width="20.81640625" style="38" bestFit="1" customWidth="1"/>
    <col min="81" max="81" width="5.36328125" style="38" bestFit="1" customWidth="1"/>
    <col min="82" max="82" width="11.81640625" style="38" bestFit="1" customWidth="1"/>
    <col min="83" max="87" width="9.26953125" style="38"/>
    <col min="88" max="90" width="9.6328125" style="38" bestFit="1" customWidth="1"/>
    <col min="91" max="91" width="11.81640625" style="38" customWidth="1"/>
    <col min="92" max="92" width="6.1796875" style="38" customWidth="1"/>
    <col min="93" max="94" width="9.26953125" style="38"/>
    <col min="95" max="95" width="8.7265625" style="132"/>
    <col min="96" max="96" width="26.7265625" style="38" bestFit="1" customWidth="1"/>
    <col min="97" max="97" width="6.08984375" style="38" bestFit="1" customWidth="1"/>
    <col min="98" max="98" width="14.6328125" style="38" bestFit="1" customWidth="1"/>
    <col min="99" max="100" width="8.7265625" style="38"/>
    <col min="101" max="101" width="30.81640625" style="38" bestFit="1" customWidth="1"/>
    <col min="102" max="102" width="7.90625" style="38" bestFit="1" customWidth="1"/>
    <col min="103" max="103" width="15.6328125" style="38" bestFit="1" customWidth="1"/>
    <col min="104" max="104" width="5.81640625" style="38" customWidth="1"/>
    <col min="105" max="105" width="15.36328125" style="38" customWidth="1"/>
    <col min="106" max="106" width="5.08984375" style="38" bestFit="1" customWidth="1"/>
    <col min="107" max="107" width="8.7265625" style="38"/>
    <col min="108" max="108" width="36.81640625" style="38" bestFit="1" customWidth="1"/>
    <col min="109" max="109" width="7.90625" style="111" bestFit="1" customWidth="1"/>
    <col min="110" max="110" width="7.6328125" style="38" customWidth="1"/>
    <col min="111" max="111" width="9.1796875" style="38" customWidth="1"/>
    <col min="112" max="112" width="5.36328125" style="38" bestFit="1" customWidth="1"/>
    <col min="113" max="113" width="3.453125" style="38" customWidth="1"/>
    <col min="114" max="114" width="4.81640625" style="38" customWidth="1"/>
    <col min="115" max="115" width="12.26953125" style="38" customWidth="1"/>
    <col min="116" max="116" width="30.36328125" style="38" bestFit="1" customWidth="1"/>
    <col min="117" max="117" width="7.90625" style="38" bestFit="1" customWidth="1"/>
    <col min="118" max="118" width="17.1796875" style="38" customWidth="1"/>
    <col min="119" max="119" width="8.1796875" style="38" customWidth="1"/>
    <col min="120" max="120" width="5.453125" style="38" bestFit="1" customWidth="1"/>
    <col min="121" max="121" width="3" style="38" customWidth="1"/>
    <col min="122" max="122" width="15.7265625" style="38" customWidth="1"/>
    <col min="123" max="123" width="19.453125" style="38" customWidth="1"/>
    <col min="124" max="125" width="8.7265625" style="38"/>
    <col min="126" max="126" width="39.453125" style="38" bestFit="1" customWidth="1"/>
    <col min="127" max="127" width="8.7265625" style="38"/>
    <col min="128" max="128" width="15.6328125" style="38" customWidth="1"/>
    <col min="129" max="129" width="9.6328125" style="38" customWidth="1"/>
    <col min="130" max="131" width="3.6328125" style="38" bestFit="1" customWidth="1"/>
    <col min="132" max="133" width="3.453125" style="38" customWidth="1"/>
    <col min="134" max="134" width="32.7265625" style="38" bestFit="1" customWidth="1"/>
    <col min="135" max="135" width="7.90625" style="38" bestFit="1" customWidth="1"/>
    <col min="136" max="136" width="8.453125" style="38" customWidth="1"/>
    <col min="137" max="137" width="6.453125" style="38" customWidth="1"/>
    <col min="138" max="138" width="6.26953125" style="38" customWidth="1"/>
    <col min="139" max="139" width="8.90625" style="38" customWidth="1"/>
    <col min="140" max="140" width="8.1796875" style="38" customWidth="1"/>
    <col min="141" max="141" width="5.6328125" style="38" customWidth="1"/>
    <col min="142" max="142" width="8.7265625" style="38"/>
    <col min="143" max="143" width="10.7265625" style="132" customWidth="1"/>
    <col min="144" max="144" width="26.453125" style="38" bestFit="1" customWidth="1"/>
    <col min="145" max="145" width="5.81640625" style="38" bestFit="1" customWidth="1"/>
    <col min="146" max="146" width="14.26953125" style="38" bestFit="1" customWidth="1"/>
    <col min="147" max="147" width="5.81640625" style="38" customWidth="1"/>
    <col min="148" max="148" width="10.7265625" style="38" customWidth="1"/>
    <col min="149" max="149" width="31.08984375" style="38" bestFit="1" customWidth="1"/>
    <col min="150" max="150" width="5.81640625" style="38" bestFit="1" customWidth="1"/>
    <col min="151" max="151" width="15.6328125" style="38" customWidth="1"/>
    <col min="152" max="152" width="5" style="38" bestFit="1" customWidth="1"/>
    <col min="153" max="153" width="11.26953125" style="38" customWidth="1"/>
    <col min="154" max="154" width="3.90625" style="38" customWidth="1"/>
    <col min="155" max="155" width="8.7265625" style="38"/>
    <col min="156" max="156" width="25.453125" style="38" bestFit="1" customWidth="1"/>
    <col min="157" max="158" width="10.7265625" style="38" customWidth="1"/>
    <col min="159" max="159" width="7.36328125" style="38" customWidth="1"/>
    <col min="160" max="160" width="8.7265625" style="38"/>
    <col min="161" max="161" width="2.453125" style="38" customWidth="1"/>
    <col min="162" max="163" width="8.7265625" style="38"/>
    <col min="164" max="164" width="29.6328125" style="38" bestFit="1" customWidth="1"/>
    <col min="165" max="165" width="8.7265625" style="38"/>
    <col min="166" max="166" width="15.08984375" style="38" customWidth="1"/>
    <col min="167" max="168" width="8.7265625" style="38"/>
    <col min="169" max="169" width="1.1796875" style="38" customWidth="1"/>
    <col min="170" max="170" width="14.36328125" style="38" customWidth="1"/>
    <col min="171" max="171" width="15.90625" style="38" customWidth="1"/>
    <col min="172" max="172" width="3" style="38" customWidth="1"/>
    <col min="173" max="173" width="8.7265625" style="38"/>
    <col min="174" max="174" width="39.453125" style="38" bestFit="1" customWidth="1"/>
    <col min="175" max="175" width="7.6328125" style="38" customWidth="1"/>
    <col min="176" max="176" width="15.36328125" style="38" customWidth="1"/>
    <col min="177" max="177" width="13.08984375" style="38" bestFit="1" customWidth="1"/>
    <col min="178" max="178" width="2.81640625" style="38" customWidth="1"/>
    <col min="179" max="179" width="3.453125" style="38" bestFit="1" customWidth="1"/>
    <col min="180" max="180" width="8.7265625" style="38"/>
    <col min="181" max="181" width="9.26953125" style="38"/>
    <col min="182" max="182" width="8.7265625" style="132"/>
    <col min="183" max="183" width="20.453125" style="38" bestFit="1" customWidth="1"/>
    <col min="184" max="185" width="8.81640625" style="38" bestFit="1" customWidth="1"/>
    <col min="186" max="186" width="8.7265625" style="38"/>
    <col min="187" max="187" width="20.81640625" style="38" bestFit="1" customWidth="1"/>
    <col min="188" max="189" width="8.81640625" style="38" bestFit="1" customWidth="1"/>
    <col min="190" max="190" width="8.7265625" style="38"/>
    <col min="191" max="191" width="20.453125" style="38" bestFit="1" customWidth="1"/>
    <col min="192" max="193" width="8.81640625" style="38" bestFit="1" customWidth="1"/>
    <col min="194" max="194" width="8.7265625" style="38"/>
    <col min="195" max="195" width="20.81640625" style="38" bestFit="1" customWidth="1"/>
    <col min="196" max="197" width="8.81640625" style="38" bestFit="1" customWidth="1"/>
    <col min="198" max="198" width="8.7265625" style="38"/>
    <col min="199" max="199" width="3.90625" style="38" customWidth="1"/>
  </cols>
  <sheetData>
    <row r="1" spans="1:198" ht="26.15" customHeight="1">
      <c r="A1" s="581" t="s">
        <v>539</v>
      </c>
      <c r="B1" s="581"/>
      <c r="C1" s="6"/>
      <c r="D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213"/>
      <c r="AT1" s="212" t="s">
        <v>366</v>
      </c>
      <c r="AU1" s="211"/>
      <c r="AV1" s="211"/>
      <c r="AW1" s="211"/>
      <c r="AX1" s="211"/>
      <c r="AY1" s="211"/>
      <c r="AZ1" s="211"/>
      <c r="BA1" s="211"/>
      <c r="BB1" s="211"/>
      <c r="BC1" s="211"/>
      <c r="BD1" s="211"/>
      <c r="BE1" s="211"/>
      <c r="BF1" s="211"/>
      <c r="BG1" s="211"/>
      <c r="BH1" s="211"/>
      <c r="BK1" s="319" t="s">
        <v>36</v>
      </c>
      <c r="BL1" s="319"/>
      <c r="BM1" s="319"/>
      <c r="BN1" s="319"/>
      <c r="BO1" s="319"/>
      <c r="BP1" s="319"/>
      <c r="BQ1" s="319"/>
      <c r="BR1" s="319"/>
      <c r="BS1" s="319"/>
      <c r="BT1" s="319"/>
      <c r="BU1" s="319"/>
      <c r="BV1" s="319"/>
      <c r="BW1" s="319"/>
      <c r="BX1" s="319"/>
      <c r="BY1" s="319"/>
      <c r="BZ1" s="319"/>
      <c r="CA1" s="93"/>
      <c r="CB1" s="318" t="s">
        <v>13</v>
      </c>
      <c r="CC1" s="235"/>
      <c r="CD1" s="235"/>
      <c r="CE1" s="235"/>
      <c r="CF1" s="235"/>
      <c r="CG1" s="235"/>
      <c r="CH1" s="235"/>
      <c r="CI1" s="235"/>
      <c r="CJ1" s="235"/>
      <c r="CK1" s="235"/>
      <c r="CL1" s="235"/>
      <c r="CM1" s="235"/>
      <c r="CN1" s="235"/>
      <c r="CQ1" s="456" t="s">
        <v>541</v>
      </c>
      <c r="CR1" s="316"/>
      <c r="CS1" s="316"/>
      <c r="CT1" s="316"/>
      <c r="CU1" s="316"/>
      <c r="CV1" s="316"/>
      <c r="CW1" s="221"/>
      <c r="CX1" s="221"/>
      <c r="CY1" s="221"/>
      <c r="CZ1" s="221"/>
      <c r="DA1" s="221"/>
      <c r="DB1" s="221"/>
      <c r="DC1" s="221"/>
      <c r="DD1" s="221"/>
      <c r="DE1" s="457"/>
      <c r="DF1" s="221"/>
      <c r="DG1" s="221"/>
      <c r="DH1" s="221"/>
      <c r="DI1" s="221"/>
      <c r="DJ1" s="221"/>
      <c r="DK1" s="221"/>
      <c r="DL1" s="221"/>
      <c r="DM1" s="221"/>
      <c r="DN1" s="221"/>
      <c r="DO1" s="221"/>
      <c r="DP1" s="221"/>
      <c r="DQ1" s="221"/>
      <c r="DR1" s="221"/>
      <c r="DS1" s="221"/>
      <c r="DT1" s="221"/>
      <c r="DU1" s="221"/>
      <c r="DV1" s="221"/>
      <c r="DW1" s="221"/>
      <c r="DX1" s="221"/>
      <c r="DY1" s="221"/>
      <c r="DZ1" s="221"/>
      <c r="EA1" s="221"/>
      <c r="EB1" s="221"/>
      <c r="EC1" s="221"/>
      <c r="ED1" s="221"/>
      <c r="EE1" s="221"/>
      <c r="EF1" s="221"/>
      <c r="EG1" s="221"/>
      <c r="EH1" s="221"/>
      <c r="EI1" s="221"/>
      <c r="EJ1" s="221"/>
      <c r="EK1" s="221"/>
      <c r="EL1" s="221"/>
      <c r="EM1" s="458" t="s">
        <v>542</v>
      </c>
      <c r="EN1" s="318"/>
      <c r="EO1" s="318"/>
      <c r="EP1" s="318"/>
      <c r="EQ1" s="318"/>
      <c r="ER1" s="318"/>
      <c r="ES1" s="235"/>
      <c r="ET1" s="235"/>
      <c r="EU1" s="235"/>
      <c r="EV1" s="235"/>
      <c r="EW1" s="235"/>
      <c r="EX1" s="235"/>
      <c r="EY1" s="235"/>
      <c r="EZ1" s="235"/>
      <c r="FA1" s="235"/>
      <c r="FB1" s="235"/>
      <c r="FC1" s="235"/>
      <c r="FD1" s="235"/>
      <c r="FE1" s="235"/>
      <c r="FF1" s="235"/>
      <c r="FG1" s="235"/>
      <c r="FH1" s="235"/>
      <c r="FI1" s="235"/>
      <c r="FJ1" s="235"/>
      <c r="FK1" s="235"/>
      <c r="FL1" s="235"/>
      <c r="FM1" s="235"/>
      <c r="FN1" s="235"/>
      <c r="FO1" s="235"/>
      <c r="FP1" s="235"/>
      <c r="FQ1" s="235"/>
      <c r="FR1" s="235"/>
      <c r="FS1" s="235"/>
      <c r="FT1" s="235"/>
      <c r="FU1" s="235"/>
      <c r="FV1" s="235"/>
      <c r="FW1" s="235"/>
      <c r="FX1" s="235"/>
      <c r="FY1" s="235"/>
      <c r="FZ1" s="176"/>
      <c r="GA1" s="483" t="s">
        <v>315</v>
      </c>
      <c r="GB1" s="483"/>
      <c r="GC1" s="483"/>
      <c r="GD1" s="483"/>
      <c r="GE1" s="483"/>
      <c r="GF1" s="483"/>
      <c r="GG1" s="483"/>
      <c r="GH1" s="483"/>
      <c r="GI1" s="483"/>
      <c r="GJ1" s="483"/>
      <c r="GK1" s="483"/>
      <c r="GL1" s="483"/>
      <c r="GM1" s="483"/>
      <c r="GN1" s="483"/>
      <c r="GO1" s="483"/>
      <c r="GP1" s="483"/>
    </row>
    <row r="2" spans="1:198" ht="17.25" customHeight="1" thickBot="1">
      <c r="A2" s="450" t="s">
        <v>297</v>
      </c>
      <c r="E2" s="540" t="s">
        <v>408</v>
      </c>
      <c r="F2" s="540"/>
      <c r="G2" s="540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AT2" s="38" t="s">
        <v>351</v>
      </c>
      <c r="BJ2" s="196"/>
      <c r="BK2" s="38" t="s">
        <v>240</v>
      </c>
      <c r="BM2" s="49"/>
      <c r="BN2" s="49"/>
      <c r="BO2" s="49"/>
      <c r="BP2" s="49"/>
      <c r="BQ2" s="49"/>
      <c r="BR2" s="49"/>
      <c r="BS2" s="49"/>
      <c r="BT2" s="49"/>
      <c r="BU2" s="49"/>
      <c r="BV2" s="49"/>
      <c r="BW2" s="49"/>
      <c r="BX2" s="49"/>
      <c r="BY2" s="49"/>
      <c r="BZ2" s="49"/>
      <c r="CA2" s="49"/>
      <c r="CB2" s="38" t="s">
        <v>240</v>
      </c>
      <c r="CD2" s="49"/>
      <c r="CE2" s="49"/>
      <c r="CF2" s="49"/>
      <c r="CG2" s="49"/>
      <c r="CH2" s="49"/>
      <c r="CI2" s="49"/>
      <c r="CJ2" s="49"/>
      <c r="CK2" s="49"/>
      <c r="CL2" s="49"/>
      <c r="CM2" s="49"/>
      <c r="CN2" s="49"/>
      <c r="CR2" s="38" t="s">
        <v>309</v>
      </c>
      <c r="CS2" s="95"/>
      <c r="CT2" s="95"/>
      <c r="CU2" s="95"/>
      <c r="CW2" s="38" t="s">
        <v>39</v>
      </c>
      <c r="DD2" s="38" t="s">
        <v>24</v>
      </c>
      <c r="DL2" s="38" t="s">
        <v>231</v>
      </c>
      <c r="DV2" s="38" t="s">
        <v>236</v>
      </c>
      <c r="ED2" s="38" t="s">
        <v>181</v>
      </c>
      <c r="EN2" s="38" t="s">
        <v>309</v>
      </c>
      <c r="ES2" s="38" t="s">
        <v>39</v>
      </c>
      <c r="EZ2" s="38" t="s">
        <v>24</v>
      </c>
      <c r="FH2" s="38" t="s">
        <v>231</v>
      </c>
      <c r="FR2" s="38" t="s">
        <v>236</v>
      </c>
      <c r="GA2" s="484"/>
      <c r="GB2" s="484"/>
      <c r="GC2" s="484"/>
      <c r="GD2" s="484"/>
      <c r="GE2" s="484"/>
      <c r="GF2" s="484"/>
      <c r="GG2" s="484"/>
      <c r="GH2" s="484"/>
      <c r="GI2" s="484"/>
      <c r="GJ2" s="484"/>
      <c r="GK2" s="484"/>
      <c r="GL2" s="484"/>
      <c r="GM2" s="484"/>
      <c r="GN2" s="484"/>
      <c r="GO2" s="484"/>
      <c r="GP2" s="484"/>
    </row>
    <row r="3" spans="1:198" ht="15" customHeight="1" thickBot="1">
      <c r="A3" s="582" t="s">
        <v>536</v>
      </c>
      <c r="B3" s="583"/>
      <c r="C3" s="583"/>
      <c r="E3" s="530" t="s">
        <v>412</v>
      </c>
      <c r="F3" s="531"/>
      <c r="G3" s="332"/>
      <c r="H3" s="332"/>
      <c r="I3" s="332"/>
      <c r="J3" s="332"/>
      <c r="K3" s="332"/>
      <c r="L3" s="332"/>
      <c r="M3" s="332"/>
      <c r="N3" s="332"/>
      <c r="O3" s="332"/>
      <c r="P3" s="332"/>
      <c r="Q3" s="332"/>
      <c r="R3" s="332"/>
      <c r="S3" s="332"/>
      <c r="T3" s="332"/>
      <c r="U3" s="332"/>
      <c r="V3" s="332"/>
      <c r="W3" s="332"/>
      <c r="X3" s="332"/>
      <c r="Y3" s="343"/>
      <c r="AT3" s="76" t="s">
        <v>87</v>
      </c>
      <c r="AU3" s="77"/>
      <c r="AV3" s="77"/>
      <c r="AW3" s="77"/>
      <c r="AX3" s="77"/>
      <c r="AY3" s="77"/>
      <c r="AZ3" s="77"/>
      <c r="BA3" s="77"/>
      <c r="BB3" s="77"/>
      <c r="BC3" s="77"/>
      <c r="BD3" s="78"/>
      <c r="BK3" s="76" t="s">
        <v>87</v>
      </c>
      <c r="BL3" s="77"/>
      <c r="BM3" s="77"/>
      <c r="BN3" s="77"/>
      <c r="BO3" s="77"/>
      <c r="BP3" s="77"/>
      <c r="BQ3" s="77"/>
      <c r="BR3" s="77"/>
      <c r="BS3" s="77"/>
      <c r="BT3" s="77"/>
      <c r="BU3" s="77"/>
      <c r="BV3" s="77"/>
      <c r="BW3" s="77"/>
      <c r="BX3" s="77"/>
      <c r="BY3" s="77"/>
      <c r="BZ3" s="78"/>
      <c r="CB3" s="76" t="s">
        <v>87</v>
      </c>
      <c r="CC3" s="77"/>
      <c r="CD3" s="77"/>
      <c r="CE3" s="77"/>
      <c r="CF3" s="77"/>
      <c r="CG3" s="77"/>
      <c r="CH3" s="77"/>
      <c r="CI3" s="77"/>
      <c r="CJ3" s="77"/>
      <c r="CK3" s="77"/>
      <c r="CL3" s="77"/>
      <c r="CM3" s="77"/>
      <c r="CN3" s="78"/>
      <c r="CR3" s="76" t="s">
        <v>87</v>
      </c>
      <c r="CS3" s="77"/>
      <c r="CT3" s="77"/>
      <c r="CU3" s="78"/>
      <c r="CW3" s="76" t="s">
        <v>87</v>
      </c>
      <c r="CX3" s="77"/>
      <c r="CY3" s="77"/>
      <c r="CZ3" s="77"/>
      <c r="DA3" s="77"/>
      <c r="DB3" s="78"/>
      <c r="DD3" s="76" t="s">
        <v>87</v>
      </c>
      <c r="DE3" s="158"/>
      <c r="DF3" s="77"/>
      <c r="DG3" s="77"/>
      <c r="DH3" s="77"/>
      <c r="DI3" s="77"/>
      <c r="DJ3" s="78"/>
      <c r="DL3" s="76" t="s">
        <v>87</v>
      </c>
      <c r="DM3" s="77"/>
      <c r="DN3" s="77"/>
      <c r="DO3" s="85"/>
      <c r="DP3" s="77"/>
      <c r="DQ3" s="77"/>
      <c r="DR3" s="77"/>
      <c r="DS3" s="77"/>
      <c r="DT3" s="78"/>
      <c r="DV3" s="76" t="s">
        <v>87</v>
      </c>
      <c r="DW3" s="77"/>
      <c r="DX3" s="77"/>
      <c r="DY3" s="77"/>
      <c r="DZ3" s="77"/>
      <c r="EA3" s="77"/>
      <c r="EB3" s="78"/>
      <c r="ED3" s="76" t="s">
        <v>87</v>
      </c>
      <c r="EE3" s="77"/>
      <c r="EF3" s="77"/>
      <c r="EG3" s="85"/>
      <c r="EH3" s="85"/>
      <c r="EI3" s="77"/>
      <c r="EJ3" s="77"/>
      <c r="EK3" s="78"/>
      <c r="EN3" s="76" t="s">
        <v>87</v>
      </c>
      <c r="EO3" s="77"/>
      <c r="EP3" s="77"/>
      <c r="EQ3" s="78"/>
      <c r="ES3" s="76" t="s">
        <v>87</v>
      </c>
      <c r="ET3" s="77"/>
      <c r="EU3" s="77"/>
      <c r="EV3" s="77"/>
      <c r="EW3" s="77"/>
      <c r="EX3" s="78"/>
      <c r="EZ3" s="76" t="s">
        <v>87</v>
      </c>
      <c r="FA3" s="158"/>
      <c r="FB3" s="77"/>
      <c r="FC3" s="77"/>
      <c r="FD3" s="77"/>
      <c r="FE3" s="77"/>
      <c r="FF3" s="78"/>
      <c r="FH3" s="76" t="s">
        <v>87</v>
      </c>
      <c r="FI3" s="77"/>
      <c r="FJ3" s="77"/>
      <c r="FK3" s="85"/>
      <c r="FL3" s="77"/>
      <c r="FM3" s="77"/>
      <c r="FN3" s="77"/>
      <c r="FO3" s="77"/>
      <c r="FP3" s="78"/>
      <c r="FR3" s="76" t="s">
        <v>87</v>
      </c>
      <c r="FS3" s="77"/>
      <c r="FT3" s="77"/>
      <c r="FU3" s="77"/>
      <c r="FV3" s="77"/>
      <c r="FW3" s="77"/>
      <c r="FX3" s="78"/>
      <c r="GA3" s="493" t="s">
        <v>226</v>
      </c>
      <c r="GB3" s="493"/>
      <c r="GC3" s="493"/>
      <c r="GD3" s="493"/>
      <c r="GE3" s="493"/>
      <c r="GF3" s="493"/>
      <c r="GG3" s="493"/>
      <c r="GH3" s="493"/>
      <c r="GI3" s="493"/>
      <c r="GJ3" s="493"/>
      <c r="GK3" s="493"/>
      <c r="GL3" s="493"/>
      <c r="GM3" s="493"/>
      <c r="GN3" s="493"/>
      <c r="GO3" s="493"/>
      <c r="GP3" s="493"/>
    </row>
    <row r="4" spans="1:198" ht="16.5" customHeight="1">
      <c r="A4" s="582"/>
      <c r="B4" s="583"/>
      <c r="C4" s="583"/>
      <c r="E4" s="521"/>
      <c r="F4" s="522"/>
      <c r="G4" s="345"/>
      <c r="H4" s="346" t="s">
        <v>243</v>
      </c>
      <c r="I4" s="345" t="s">
        <v>91</v>
      </c>
      <c r="J4" s="345"/>
      <c r="K4" s="345"/>
      <c r="L4" s="345"/>
      <c r="M4" s="347" t="s">
        <v>419</v>
      </c>
      <c r="N4" s="345"/>
      <c r="O4" s="345"/>
      <c r="P4" s="345"/>
      <c r="Q4" s="345"/>
      <c r="R4" s="345"/>
      <c r="S4" s="345"/>
      <c r="T4" s="345"/>
      <c r="U4" s="345"/>
      <c r="V4" s="345"/>
      <c r="W4" s="345"/>
      <c r="X4" s="345"/>
      <c r="Y4" s="348"/>
      <c r="AT4" s="113" t="s">
        <v>242</v>
      </c>
      <c r="AV4" s="94" t="s">
        <v>243</v>
      </c>
      <c r="AW4" s="38" t="s">
        <v>91</v>
      </c>
      <c r="BD4" s="80"/>
      <c r="BJ4" s="196"/>
      <c r="BK4" s="113" t="s">
        <v>242</v>
      </c>
      <c r="BM4" s="94" t="s">
        <v>243</v>
      </c>
      <c r="BN4" s="38" t="s">
        <v>91</v>
      </c>
      <c r="BP4" s="94"/>
      <c r="BQ4" s="75"/>
      <c r="BR4" s="200"/>
      <c r="BS4" s="49"/>
      <c r="BT4" s="49"/>
      <c r="BU4" s="49"/>
      <c r="BV4" s="49"/>
      <c r="BW4" s="49"/>
      <c r="BX4" s="49"/>
      <c r="BY4" s="49"/>
      <c r="BZ4" s="98"/>
      <c r="CA4" s="49"/>
      <c r="CB4" s="113" t="s">
        <v>242</v>
      </c>
      <c r="CD4" s="94" t="s">
        <v>243</v>
      </c>
      <c r="CE4" s="38" t="s">
        <v>91</v>
      </c>
      <c r="CG4" s="94"/>
      <c r="CH4" s="75"/>
      <c r="CI4" s="200"/>
      <c r="CJ4" s="49"/>
      <c r="CK4" s="49"/>
      <c r="CL4" s="49"/>
      <c r="CM4" s="49"/>
      <c r="CN4" s="98"/>
      <c r="CR4" s="81"/>
      <c r="CT4" s="75" t="s">
        <v>64</v>
      </c>
      <c r="CU4" s="80" t="s">
        <v>91</v>
      </c>
      <c r="CW4" s="113" t="s">
        <v>325</v>
      </c>
      <c r="CY4" s="75" t="s">
        <v>324</v>
      </c>
      <c r="CZ4" s="38" t="s">
        <v>91</v>
      </c>
      <c r="DA4" s="102"/>
      <c r="DB4" s="80"/>
      <c r="DD4" s="113" t="s">
        <v>325</v>
      </c>
      <c r="DE4" s="38"/>
      <c r="DF4" s="75" t="s">
        <v>324</v>
      </c>
      <c r="DH4" s="38" t="s">
        <v>91</v>
      </c>
      <c r="DJ4" s="80"/>
      <c r="DL4" s="113" t="s">
        <v>325</v>
      </c>
      <c r="DN4" s="75" t="s">
        <v>324</v>
      </c>
      <c r="DP4" s="38" t="s">
        <v>91</v>
      </c>
      <c r="DT4" s="80"/>
      <c r="DV4" s="113" t="s">
        <v>325</v>
      </c>
      <c r="DX4" s="464" t="s">
        <v>326</v>
      </c>
      <c r="DY4" s="464"/>
      <c r="DZ4" s="464"/>
      <c r="EA4" s="38" t="s">
        <v>91</v>
      </c>
      <c r="EB4" s="80"/>
      <c r="ED4" s="416" t="s">
        <v>179</v>
      </c>
      <c r="EE4" s="102"/>
      <c r="EF4" s="38" t="s">
        <v>165</v>
      </c>
      <c r="EG4" s="38" t="s">
        <v>91</v>
      </c>
      <c r="EK4" s="80"/>
      <c r="EN4" s="81"/>
      <c r="EP4" s="75" t="s">
        <v>64</v>
      </c>
      <c r="EQ4" s="80" t="s">
        <v>91</v>
      </c>
      <c r="ES4" s="113" t="s">
        <v>325</v>
      </c>
      <c r="EU4" s="38" t="s">
        <v>326</v>
      </c>
      <c r="EV4" s="38" t="s">
        <v>91</v>
      </c>
      <c r="EX4" s="80"/>
      <c r="EZ4" s="113" t="s">
        <v>325</v>
      </c>
      <c r="FA4" s="111"/>
      <c r="FB4" s="475" t="s">
        <v>327</v>
      </c>
      <c r="FC4" s="475"/>
      <c r="FD4" s="38" t="s">
        <v>91</v>
      </c>
      <c r="FF4" s="80"/>
      <c r="FH4" s="113" t="s">
        <v>325</v>
      </c>
      <c r="FI4" s="111"/>
      <c r="FJ4" s="475" t="s">
        <v>327</v>
      </c>
      <c r="FK4" s="475"/>
      <c r="FL4" s="38" t="s">
        <v>91</v>
      </c>
      <c r="FP4" s="80"/>
      <c r="FR4" s="113" t="s">
        <v>325</v>
      </c>
      <c r="FS4" s="111"/>
      <c r="FT4" s="475" t="s">
        <v>327</v>
      </c>
      <c r="FU4" s="475"/>
      <c r="FW4" s="38" t="s">
        <v>91</v>
      </c>
      <c r="FX4" s="80"/>
      <c r="GA4" s="55" t="s">
        <v>225</v>
      </c>
      <c r="GB4" s="45"/>
      <c r="GC4" s="45"/>
      <c r="GD4" s="46"/>
      <c r="GE4" s="55" t="s">
        <v>225</v>
      </c>
      <c r="GF4" s="45"/>
      <c r="GG4" s="45"/>
      <c r="GH4" s="46"/>
      <c r="GI4" s="55" t="s">
        <v>280</v>
      </c>
      <c r="GJ4" s="45"/>
      <c r="GK4" s="45"/>
      <c r="GL4" s="46"/>
      <c r="GM4" s="55" t="s">
        <v>280</v>
      </c>
      <c r="GN4" s="45"/>
      <c r="GO4" s="45"/>
      <c r="GP4" s="87"/>
    </row>
    <row r="5" spans="1:198" ht="17" customHeight="1" thickBot="1">
      <c r="A5" s="582"/>
      <c r="B5" s="583"/>
      <c r="C5" s="583"/>
      <c r="E5" s="532" t="s">
        <v>339</v>
      </c>
      <c r="F5" s="533"/>
      <c r="G5" s="345"/>
      <c r="H5" s="345"/>
      <c r="I5" s="345"/>
      <c r="J5" s="345"/>
      <c r="K5" s="350"/>
      <c r="L5" s="36" t="s">
        <v>206</v>
      </c>
      <c r="M5" s="34"/>
      <c r="N5" s="34"/>
      <c r="O5" s="351" t="s">
        <v>420</v>
      </c>
      <c r="P5" s="345"/>
      <c r="Q5" s="345"/>
      <c r="R5" s="533" t="s">
        <v>336</v>
      </c>
      <c r="S5" s="533"/>
      <c r="T5" s="533"/>
      <c r="U5" s="345"/>
      <c r="V5" s="345"/>
      <c r="W5" s="345"/>
      <c r="X5" s="345"/>
      <c r="Y5" s="348"/>
      <c r="AE5" s="214"/>
      <c r="AF5" s="13"/>
      <c r="AG5" s="13"/>
      <c r="AT5" s="159" t="s">
        <v>109</v>
      </c>
      <c r="BD5" s="80"/>
      <c r="BJ5" s="197"/>
      <c r="BK5" s="159" t="s">
        <v>109</v>
      </c>
      <c r="BW5" s="75"/>
      <c r="BX5" s="75"/>
      <c r="BY5" s="75"/>
      <c r="BZ5" s="104"/>
      <c r="CA5" s="75"/>
      <c r="CB5" s="159" t="s">
        <v>109</v>
      </c>
      <c r="CH5" s="38" t="s">
        <v>203</v>
      </c>
      <c r="CK5" s="200"/>
      <c r="CL5" s="38" t="s">
        <v>203</v>
      </c>
      <c r="CN5" s="80"/>
      <c r="CR5" s="159" t="s">
        <v>146</v>
      </c>
      <c r="CU5" s="80"/>
      <c r="CW5" s="159" t="s">
        <v>109</v>
      </c>
      <c r="DA5" s="102"/>
      <c r="DB5" s="80"/>
      <c r="DD5" s="159" t="s">
        <v>109</v>
      </c>
      <c r="DF5" s="464"/>
      <c r="DG5" s="464"/>
      <c r="DJ5" s="80"/>
      <c r="DL5" s="159" t="s">
        <v>109</v>
      </c>
      <c r="DN5" s="464"/>
      <c r="DO5" s="464"/>
      <c r="DT5" s="80"/>
      <c r="DV5" s="159" t="s">
        <v>109</v>
      </c>
      <c r="DX5" s="464"/>
      <c r="DY5" s="464"/>
      <c r="DZ5" s="464"/>
      <c r="EB5" s="80"/>
      <c r="ED5" s="159" t="s">
        <v>109</v>
      </c>
      <c r="EE5" s="102"/>
      <c r="EK5" s="80"/>
      <c r="EN5" s="159" t="s">
        <v>109</v>
      </c>
      <c r="EQ5" s="80"/>
      <c r="ES5" s="159" t="s">
        <v>109</v>
      </c>
      <c r="EX5" s="80"/>
      <c r="EZ5" s="159" t="s">
        <v>109</v>
      </c>
      <c r="FA5" s="111"/>
      <c r="FB5" s="464"/>
      <c r="FC5" s="464"/>
      <c r="FF5" s="80"/>
      <c r="FG5" s="183"/>
      <c r="FH5" s="159" t="s">
        <v>109</v>
      </c>
      <c r="FJ5" s="464"/>
      <c r="FK5" s="464"/>
      <c r="FP5" s="80"/>
      <c r="FQ5" s="183"/>
      <c r="FR5" s="159" t="s">
        <v>109</v>
      </c>
      <c r="FT5" s="464"/>
      <c r="FU5" s="464"/>
      <c r="FV5" s="464"/>
      <c r="FX5" s="80"/>
      <c r="GA5" s="47" t="s">
        <v>64</v>
      </c>
      <c r="GB5" s="48" t="s">
        <v>36</v>
      </c>
      <c r="GC5" s="49" t="s">
        <v>37</v>
      </c>
      <c r="GD5" s="50"/>
      <c r="GE5" s="47" t="s">
        <v>64</v>
      </c>
      <c r="GF5" s="58" t="s">
        <v>36</v>
      </c>
      <c r="GG5" s="49" t="s">
        <v>38</v>
      </c>
      <c r="GH5" s="50"/>
      <c r="GI5" s="47" t="s">
        <v>64</v>
      </c>
      <c r="GJ5" s="48" t="s">
        <v>13</v>
      </c>
      <c r="GK5" s="118" t="s">
        <v>37</v>
      </c>
      <c r="GL5" s="50"/>
      <c r="GM5" s="47" t="s">
        <v>64</v>
      </c>
      <c r="GN5" s="48" t="s">
        <v>13</v>
      </c>
      <c r="GO5" s="49" t="s">
        <v>38</v>
      </c>
      <c r="GP5" s="88"/>
    </row>
    <row r="6" spans="1:198" ht="22.5" thickBot="1">
      <c r="A6" s="582"/>
      <c r="B6" s="583"/>
      <c r="C6" s="583"/>
      <c r="E6" s="534" t="s">
        <v>373</v>
      </c>
      <c r="F6" s="535"/>
      <c r="G6" s="390" t="s">
        <v>344</v>
      </c>
      <c r="H6" s="210">
        <v>6.5714285714285709E-3</v>
      </c>
      <c r="I6" s="349" t="s">
        <v>1</v>
      </c>
      <c r="J6" s="345"/>
      <c r="K6" s="345"/>
      <c r="L6" s="345" t="s">
        <v>207</v>
      </c>
      <c r="M6" s="225"/>
      <c r="N6" s="345"/>
      <c r="O6" s="345"/>
      <c r="P6" s="345"/>
      <c r="Q6" s="345"/>
      <c r="R6" s="535" t="s">
        <v>332</v>
      </c>
      <c r="S6" s="535"/>
      <c r="T6" s="535"/>
      <c r="U6" s="353" t="s">
        <v>396</v>
      </c>
      <c r="V6" s="377">
        <f>'P.2 Beam Dimensions'!K6</f>
        <v>98</v>
      </c>
      <c r="W6" s="369">
        <f>V6/1000</f>
        <v>9.8000000000000004E-2</v>
      </c>
      <c r="X6" s="370" t="s">
        <v>22</v>
      </c>
      <c r="Y6" s="348"/>
      <c r="AE6" s="13"/>
      <c r="AF6" s="13"/>
      <c r="AT6" s="113" t="s">
        <v>258</v>
      </c>
      <c r="AU6" s="102" t="s">
        <v>42</v>
      </c>
      <c r="AV6" s="475" t="s">
        <v>364</v>
      </c>
      <c r="AW6" s="475"/>
      <c r="AX6" s="475"/>
      <c r="AY6" s="475"/>
      <c r="AZ6" s="475"/>
      <c r="BA6" s="475"/>
      <c r="BB6" s="475"/>
      <c r="BC6" s="475"/>
      <c r="BD6" s="564"/>
      <c r="BJ6" s="198"/>
      <c r="BK6" s="113" t="s">
        <v>72</v>
      </c>
      <c r="BL6" s="191" t="s">
        <v>208</v>
      </c>
      <c r="BM6" s="38" t="s">
        <v>347</v>
      </c>
      <c r="BN6" s="38" t="s">
        <v>22</v>
      </c>
      <c r="BW6" s="119"/>
      <c r="BX6" s="119"/>
      <c r="BY6" s="119"/>
      <c r="BZ6" s="42"/>
      <c r="CA6" s="119"/>
      <c r="CB6" s="113" t="s">
        <v>72</v>
      </c>
      <c r="CC6" s="191" t="s">
        <v>208</v>
      </c>
      <c r="CD6" s="38" t="s">
        <v>317</v>
      </c>
      <c r="CE6" s="38" t="s">
        <v>22</v>
      </c>
      <c r="CH6" s="323" t="s">
        <v>206</v>
      </c>
      <c r="CI6" s="193"/>
      <c r="CL6" s="325"/>
      <c r="CN6" s="80"/>
      <c r="CR6" s="113" t="s">
        <v>147</v>
      </c>
      <c r="CS6" s="105" t="s">
        <v>20</v>
      </c>
      <c r="CT6" s="38" t="s">
        <v>46</v>
      </c>
      <c r="CU6" s="80" t="s">
        <v>389</v>
      </c>
      <c r="CW6" s="113" t="s">
        <v>228</v>
      </c>
      <c r="CX6" s="105" t="s">
        <v>66</v>
      </c>
      <c r="CY6" s="38" t="s">
        <v>63</v>
      </c>
      <c r="CZ6" s="38" t="s">
        <v>45</v>
      </c>
      <c r="DA6" s="102"/>
      <c r="DB6" s="80"/>
      <c r="DD6" s="113" t="s">
        <v>233</v>
      </c>
      <c r="DE6" s="160" t="s">
        <v>25</v>
      </c>
      <c r="DF6" s="464" t="s">
        <v>43</v>
      </c>
      <c r="DG6" s="464"/>
      <c r="DH6" s="38" t="s">
        <v>45</v>
      </c>
      <c r="DJ6" s="161"/>
      <c r="DL6" s="113" t="s">
        <v>116</v>
      </c>
      <c r="DM6" s="105" t="s">
        <v>112</v>
      </c>
      <c r="DN6" s="476" t="s">
        <v>114</v>
      </c>
      <c r="DO6" s="476"/>
      <c r="DP6" s="38" t="s">
        <v>45</v>
      </c>
      <c r="DT6" s="80"/>
      <c r="DV6" s="113" t="s">
        <v>166</v>
      </c>
      <c r="DW6" s="105" t="s">
        <v>329</v>
      </c>
      <c r="DX6" s="464" t="s">
        <v>330</v>
      </c>
      <c r="DY6" s="464"/>
      <c r="DZ6" s="464"/>
      <c r="EA6" s="38" t="s">
        <v>45</v>
      </c>
      <c r="EB6" s="80"/>
      <c r="ED6" s="113" t="s">
        <v>173</v>
      </c>
      <c r="EE6" s="102" t="s">
        <v>174</v>
      </c>
      <c r="EF6" s="412" t="s">
        <v>433</v>
      </c>
      <c r="EK6" s="80"/>
      <c r="EN6" s="113" t="s">
        <v>147</v>
      </c>
      <c r="EO6" s="105" t="s">
        <v>20</v>
      </c>
      <c r="EP6" s="38" t="s">
        <v>527</v>
      </c>
      <c r="EQ6" s="80" t="s">
        <v>389</v>
      </c>
      <c r="ES6" s="113" t="s">
        <v>228</v>
      </c>
      <c r="ET6" s="105" t="s">
        <v>66</v>
      </c>
      <c r="EU6" s="38" t="s">
        <v>63</v>
      </c>
      <c r="EV6" s="38" t="s">
        <v>45</v>
      </c>
      <c r="EX6" s="80"/>
      <c r="EZ6" s="113" t="s">
        <v>233</v>
      </c>
      <c r="FA6" s="160" t="s">
        <v>25</v>
      </c>
      <c r="FB6" s="464" t="s">
        <v>43</v>
      </c>
      <c r="FC6" s="464"/>
      <c r="FD6" s="38" t="s">
        <v>45</v>
      </c>
      <c r="FF6" s="161"/>
      <c r="FG6" s="102"/>
      <c r="FH6" s="113" t="s">
        <v>116</v>
      </c>
      <c r="FI6" s="105" t="s">
        <v>112</v>
      </c>
      <c r="FJ6" s="476" t="s">
        <v>114</v>
      </c>
      <c r="FK6" s="476"/>
      <c r="FL6" s="38" t="s">
        <v>45</v>
      </c>
      <c r="FP6" s="80"/>
      <c r="FQ6" s="102"/>
      <c r="FR6" s="113" t="s">
        <v>166</v>
      </c>
      <c r="FS6" s="105" t="s">
        <v>331</v>
      </c>
      <c r="FT6" s="464" t="s">
        <v>330</v>
      </c>
      <c r="FU6" s="464"/>
      <c r="FV6" s="464"/>
      <c r="FW6" s="38" t="s">
        <v>45</v>
      </c>
      <c r="FX6" s="80"/>
      <c r="GA6" s="51" t="s">
        <v>136</v>
      </c>
      <c r="GB6" s="39" t="s">
        <v>27</v>
      </c>
      <c r="GC6" s="40" t="s">
        <v>26</v>
      </c>
      <c r="GD6" s="50"/>
      <c r="GE6" s="51" t="s">
        <v>144</v>
      </c>
      <c r="GF6" s="56" t="s">
        <v>27</v>
      </c>
      <c r="GG6" s="40" t="s">
        <v>28</v>
      </c>
      <c r="GH6" s="50"/>
      <c r="GI6" s="51" t="s">
        <v>136</v>
      </c>
      <c r="GJ6" s="39" t="s">
        <v>27</v>
      </c>
      <c r="GK6" s="40" t="s">
        <v>26</v>
      </c>
      <c r="GL6" s="50"/>
      <c r="GM6" s="51" t="s">
        <v>144</v>
      </c>
      <c r="GN6" s="39" t="s">
        <v>27</v>
      </c>
      <c r="GO6" s="40" t="s">
        <v>303</v>
      </c>
      <c r="GP6" s="88"/>
    </row>
    <row r="7" spans="1:198" ht="21">
      <c r="A7" s="582"/>
      <c r="B7" s="583"/>
      <c r="C7" s="583"/>
      <c r="E7" s="536" t="s">
        <v>370</v>
      </c>
      <c r="F7" s="537"/>
      <c r="G7" s="384" t="s">
        <v>189</v>
      </c>
      <c r="H7" s="385">
        <v>0</v>
      </c>
      <c r="I7" s="385" t="s">
        <v>1</v>
      </c>
      <c r="J7" s="345"/>
      <c r="K7" s="345"/>
      <c r="L7" s="345"/>
      <c r="M7" s="225"/>
      <c r="N7" s="345"/>
      <c r="O7" s="345"/>
      <c r="P7" s="345"/>
      <c r="Q7" s="345"/>
      <c r="R7" s="535" t="s">
        <v>333</v>
      </c>
      <c r="S7" s="535"/>
      <c r="T7" s="535"/>
      <c r="U7" s="353" t="s">
        <v>397</v>
      </c>
      <c r="V7" s="378">
        <f>'P.2 Beam Dimensions'!K7</f>
        <v>6</v>
      </c>
      <c r="W7" s="371">
        <f>V7/1000</f>
        <v>6.0000000000000001E-3</v>
      </c>
      <c r="X7" s="372" t="s">
        <v>22</v>
      </c>
      <c r="Y7" s="348"/>
      <c r="AE7" s="13"/>
      <c r="AT7" s="113"/>
      <c r="AU7" s="191"/>
      <c r="BD7" s="80"/>
      <c r="BJ7" s="198"/>
      <c r="BK7" s="113" t="s">
        <v>76</v>
      </c>
      <c r="BL7" s="191" t="s">
        <v>210</v>
      </c>
      <c r="BM7" s="38" t="s">
        <v>348</v>
      </c>
      <c r="BN7" s="38" t="s">
        <v>22</v>
      </c>
      <c r="BW7" s="119"/>
      <c r="BX7" s="119"/>
      <c r="BY7" s="119"/>
      <c r="BZ7" s="42"/>
      <c r="CA7" s="119"/>
      <c r="CB7" s="113" t="s">
        <v>76</v>
      </c>
      <c r="CC7" s="191" t="s">
        <v>210</v>
      </c>
      <c r="CD7" s="38" t="s">
        <v>318</v>
      </c>
      <c r="CE7" s="38" t="s">
        <v>22</v>
      </c>
      <c r="CH7" s="323"/>
      <c r="CJ7" s="102"/>
      <c r="CL7" s="325"/>
      <c r="CN7" s="80"/>
      <c r="CR7" s="159" t="s">
        <v>88</v>
      </c>
      <c r="CS7" s="105"/>
      <c r="CU7" s="80"/>
      <c r="CW7" s="163" t="s">
        <v>77</v>
      </c>
      <c r="CX7" s="105" t="s">
        <v>56</v>
      </c>
      <c r="CY7" s="38" t="s">
        <v>61</v>
      </c>
      <c r="CZ7" s="38" t="s">
        <v>47</v>
      </c>
      <c r="DA7" s="102"/>
      <c r="DB7" s="80"/>
      <c r="DD7" s="113" t="s">
        <v>234</v>
      </c>
      <c r="DE7" s="162" t="s">
        <v>44</v>
      </c>
      <c r="DF7" s="476" t="s">
        <v>235</v>
      </c>
      <c r="DG7" s="476"/>
      <c r="DH7" s="38" t="s">
        <v>22</v>
      </c>
      <c r="DJ7" s="112"/>
      <c r="DK7" s="94"/>
      <c r="DL7" s="113" t="s">
        <v>123</v>
      </c>
      <c r="DM7" s="105" t="s">
        <v>113</v>
      </c>
      <c r="DN7" s="476" t="s">
        <v>115</v>
      </c>
      <c r="DO7" s="476"/>
      <c r="DP7" s="38" t="s">
        <v>45</v>
      </c>
      <c r="DT7" s="80"/>
      <c r="DV7" s="113" t="s">
        <v>173</v>
      </c>
      <c r="DW7" s="105" t="s">
        <v>174</v>
      </c>
      <c r="DX7" s="464" t="s">
        <v>175</v>
      </c>
      <c r="DY7" s="464"/>
      <c r="DZ7" s="464"/>
      <c r="EB7" s="80"/>
      <c r="ED7" s="113" t="s">
        <v>196</v>
      </c>
      <c r="EE7" s="102" t="s">
        <v>427</v>
      </c>
      <c r="EF7" s="38" t="s">
        <v>426</v>
      </c>
      <c r="EH7" s="38" t="s">
        <v>48</v>
      </c>
      <c r="EK7" s="80"/>
      <c r="EN7" s="159" t="s">
        <v>88</v>
      </c>
      <c r="EO7" s="105"/>
      <c r="EQ7" s="80"/>
      <c r="ES7" s="163" t="s">
        <v>77</v>
      </c>
      <c r="ET7" s="105" t="s">
        <v>56</v>
      </c>
      <c r="EU7" s="38" t="s">
        <v>61</v>
      </c>
      <c r="EV7" s="38" t="s">
        <v>47</v>
      </c>
      <c r="EX7" s="80"/>
      <c r="EZ7" s="113" t="s">
        <v>234</v>
      </c>
      <c r="FA7" s="162" t="s">
        <v>44</v>
      </c>
      <c r="FB7" s="476" t="s">
        <v>235</v>
      </c>
      <c r="FC7" s="476"/>
      <c r="FD7" s="38" t="s">
        <v>22</v>
      </c>
      <c r="FF7" s="112"/>
      <c r="FG7" s="183"/>
      <c r="FH7" s="113" t="s">
        <v>123</v>
      </c>
      <c r="FI7" s="105" t="s">
        <v>113</v>
      </c>
      <c r="FJ7" s="476" t="s">
        <v>115</v>
      </c>
      <c r="FK7" s="476"/>
      <c r="FL7" s="38" t="s">
        <v>45</v>
      </c>
      <c r="FP7" s="80"/>
      <c r="FQ7" s="183"/>
      <c r="FR7" s="113" t="s">
        <v>173</v>
      </c>
      <c r="FS7" s="105" t="s">
        <v>174</v>
      </c>
      <c r="FT7" s="464" t="s">
        <v>175</v>
      </c>
      <c r="FU7" s="464"/>
      <c r="FV7" s="464"/>
      <c r="FX7" s="80"/>
      <c r="GA7" s="51"/>
      <c r="GB7" s="41">
        <v>0</v>
      </c>
      <c r="GC7" s="42">
        <v>-8050</v>
      </c>
      <c r="GD7" s="50"/>
      <c r="GE7" s="51"/>
      <c r="GF7" s="57">
        <v>0</v>
      </c>
      <c r="GG7" s="42">
        <v>41650</v>
      </c>
      <c r="GH7" s="50"/>
      <c r="GI7" s="51"/>
      <c r="GJ7" s="41">
        <v>0</v>
      </c>
      <c r="GK7" s="42">
        <v>-1575</v>
      </c>
      <c r="GL7" s="50"/>
      <c r="GM7" s="51"/>
      <c r="GN7" s="41">
        <v>0</v>
      </c>
      <c r="GO7" s="42">
        <v>8575</v>
      </c>
      <c r="GP7" s="88"/>
    </row>
    <row r="8" spans="1:198" ht="18" customHeight="1" thickBot="1">
      <c r="A8" s="582"/>
      <c r="B8" s="583"/>
      <c r="C8" s="583"/>
      <c r="E8" s="536" t="s">
        <v>371</v>
      </c>
      <c r="F8" s="537"/>
      <c r="G8" s="384" t="s">
        <v>345</v>
      </c>
      <c r="H8" s="385">
        <v>0</v>
      </c>
      <c r="I8" s="385" t="s">
        <v>1</v>
      </c>
      <c r="J8" s="345"/>
      <c r="K8" s="345"/>
      <c r="L8" s="345"/>
      <c r="M8" s="321"/>
      <c r="N8" s="351" t="s">
        <v>421</v>
      </c>
      <c r="O8" s="345"/>
      <c r="P8" s="345"/>
      <c r="Q8" s="345"/>
      <c r="R8" s="535" t="s">
        <v>334</v>
      </c>
      <c r="S8" s="535"/>
      <c r="T8" s="535"/>
      <c r="U8" s="353" t="s">
        <v>398</v>
      </c>
      <c r="V8" s="378">
        <f>'P.2 Beam Dimensions'!K9</f>
        <v>6</v>
      </c>
      <c r="W8" s="371">
        <f>V8/1000</f>
        <v>6.0000000000000001E-3</v>
      </c>
      <c r="X8" s="372" t="s">
        <v>22</v>
      </c>
      <c r="Y8" s="348"/>
      <c r="AE8" s="13"/>
      <c r="AT8" s="164" t="s">
        <v>88</v>
      </c>
      <c r="AU8" s="191"/>
      <c r="BD8" s="80"/>
      <c r="BJ8" s="198"/>
      <c r="BK8" s="113" t="s">
        <v>73</v>
      </c>
      <c r="BL8" s="191" t="s">
        <v>212</v>
      </c>
      <c r="BM8" s="38" t="s">
        <v>349</v>
      </c>
      <c r="BN8" s="38" t="s">
        <v>22</v>
      </c>
      <c r="BT8" s="194"/>
      <c r="BU8" s="119"/>
      <c r="BY8" s="119"/>
      <c r="BZ8" s="42"/>
      <c r="CA8" s="119"/>
      <c r="CB8" s="113" t="s">
        <v>73</v>
      </c>
      <c r="CC8" s="191" t="s">
        <v>212</v>
      </c>
      <c r="CD8" s="38" t="s">
        <v>319</v>
      </c>
      <c r="CE8" s="38" t="s">
        <v>22</v>
      </c>
      <c r="CH8" s="323"/>
      <c r="CL8" s="325"/>
      <c r="CN8" s="80"/>
      <c r="CR8" s="113" t="s">
        <v>70</v>
      </c>
      <c r="CS8" s="105" t="s">
        <v>21</v>
      </c>
      <c r="CT8" s="443" t="s">
        <v>322</v>
      </c>
      <c r="CU8" s="80" t="s">
        <v>23</v>
      </c>
      <c r="CW8" s="81"/>
      <c r="DB8" s="80"/>
      <c r="DD8" s="159" t="s">
        <v>88</v>
      </c>
      <c r="DF8" s="464"/>
      <c r="DG8" s="464"/>
      <c r="DJ8" s="161"/>
      <c r="DL8" s="113" t="s">
        <v>110</v>
      </c>
      <c r="DM8" s="102" t="s">
        <v>111</v>
      </c>
      <c r="DN8" s="464" t="s">
        <v>119</v>
      </c>
      <c r="DO8" s="464"/>
      <c r="DP8" s="38" t="s">
        <v>45</v>
      </c>
      <c r="DT8" s="80"/>
      <c r="DV8" s="164" t="s">
        <v>88</v>
      </c>
      <c r="DX8" s="464"/>
      <c r="DY8" s="464"/>
      <c r="DZ8" s="464"/>
      <c r="EB8" s="80"/>
      <c r="ED8" s="113" t="s">
        <v>182</v>
      </c>
      <c r="EE8" s="102" t="s">
        <v>187</v>
      </c>
      <c r="EF8" s="38" t="s">
        <v>428</v>
      </c>
      <c r="EH8" s="38" t="s">
        <v>47</v>
      </c>
      <c r="EK8" s="80"/>
      <c r="EN8" s="113" t="s">
        <v>70</v>
      </c>
      <c r="EO8" s="102" t="s">
        <v>21</v>
      </c>
      <c r="EP8" s="166" t="s">
        <v>321</v>
      </c>
      <c r="EQ8" s="80" t="s">
        <v>23</v>
      </c>
      <c r="ES8" s="81"/>
      <c r="EX8" s="80"/>
      <c r="EZ8" s="159" t="s">
        <v>88</v>
      </c>
      <c r="FA8" s="111"/>
      <c r="FB8" s="464"/>
      <c r="FC8" s="464"/>
      <c r="FF8" s="161"/>
      <c r="FG8" s="102"/>
      <c r="FH8" s="113" t="s">
        <v>110</v>
      </c>
      <c r="FI8" s="102" t="s">
        <v>111</v>
      </c>
      <c r="FJ8" s="464" t="s">
        <v>119</v>
      </c>
      <c r="FK8" s="464"/>
      <c r="FL8" s="38" t="s">
        <v>45</v>
      </c>
      <c r="FP8" s="80"/>
      <c r="FQ8" s="102"/>
      <c r="FR8" s="164" t="s">
        <v>88</v>
      </c>
      <c r="FT8" s="464"/>
      <c r="FU8" s="464"/>
      <c r="FV8" s="464"/>
      <c r="FX8" s="80"/>
      <c r="GA8" s="51"/>
      <c r="GB8" s="41">
        <v>0.1</v>
      </c>
      <c r="GC8" s="42">
        <v>-7970</v>
      </c>
      <c r="GD8" s="50"/>
      <c r="GE8" s="51"/>
      <c r="GF8" s="41">
        <v>0.1</v>
      </c>
      <c r="GG8" s="42">
        <v>40849</v>
      </c>
      <c r="GH8" s="50"/>
      <c r="GI8" s="51"/>
      <c r="GJ8" s="41">
        <v>0.1</v>
      </c>
      <c r="GK8" s="42">
        <v>-1560</v>
      </c>
      <c r="GL8" s="50"/>
      <c r="GM8" s="51"/>
      <c r="GN8" s="41">
        <v>0.1</v>
      </c>
      <c r="GO8" s="42">
        <v>8418.25</v>
      </c>
      <c r="GP8" s="88"/>
    </row>
    <row r="9" spans="1:198" ht="21.5" thickBot="1">
      <c r="A9" s="586" t="s">
        <v>537</v>
      </c>
      <c r="B9" s="583"/>
      <c r="C9" s="583"/>
      <c r="E9" s="534" t="s">
        <v>372</v>
      </c>
      <c r="F9" s="535"/>
      <c r="G9" s="390" t="s">
        <v>346</v>
      </c>
      <c r="H9" s="210">
        <v>1.1428571428571429E-2</v>
      </c>
      <c r="I9" s="349" t="s">
        <v>1</v>
      </c>
      <c r="J9" s="345"/>
      <c r="K9" s="345"/>
      <c r="L9" s="345"/>
      <c r="M9" s="321" t="s">
        <v>422</v>
      </c>
      <c r="N9" s="345"/>
      <c r="O9" s="345"/>
      <c r="P9" s="345"/>
      <c r="Q9" s="345"/>
      <c r="R9" s="535" t="s">
        <v>335</v>
      </c>
      <c r="S9" s="535"/>
      <c r="T9" s="535"/>
      <c r="U9" s="353" t="s">
        <v>399</v>
      </c>
      <c r="V9" s="379">
        <f>'P.2 Beam Dimensions'!K10</f>
        <v>160</v>
      </c>
      <c r="W9" s="373">
        <f>V9/1000</f>
        <v>0.16</v>
      </c>
      <c r="X9" s="374" t="s">
        <v>22</v>
      </c>
      <c r="Y9" s="348"/>
      <c r="AE9" s="214"/>
      <c r="AF9" s="13"/>
      <c r="AG9" s="13"/>
      <c r="AT9" s="113" t="s">
        <v>248</v>
      </c>
      <c r="AU9" s="191" t="s">
        <v>352</v>
      </c>
      <c r="AV9" s="123">
        <f>W6</f>
        <v>9.8000000000000004E-2</v>
      </c>
      <c r="AW9" s="38" t="s">
        <v>22</v>
      </c>
      <c r="BD9" s="80"/>
      <c r="BJ9" s="198"/>
      <c r="BK9" s="113" t="s">
        <v>209</v>
      </c>
      <c r="BL9" s="191" t="s">
        <v>211</v>
      </c>
      <c r="BM9" s="38" t="s">
        <v>350</v>
      </c>
      <c r="BN9" s="38" t="s">
        <v>22</v>
      </c>
      <c r="BT9" s="119"/>
      <c r="BU9" s="119"/>
      <c r="BY9" s="119"/>
      <c r="BZ9" s="42"/>
      <c r="CA9" s="119"/>
      <c r="CB9" s="113" t="s">
        <v>209</v>
      </c>
      <c r="CC9" s="191" t="s">
        <v>211</v>
      </c>
      <c r="CD9" s="38" t="s">
        <v>320</v>
      </c>
      <c r="CE9" s="38" t="s">
        <v>22</v>
      </c>
      <c r="CG9" s="102" t="s">
        <v>202</v>
      </c>
      <c r="CH9" s="323"/>
      <c r="CI9" s="235" t="s">
        <v>80</v>
      </c>
      <c r="CJ9" s="235"/>
      <c r="CK9" s="322" t="s">
        <v>205</v>
      </c>
      <c r="CL9" s="325"/>
      <c r="CM9" s="38" t="s">
        <v>202</v>
      </c>
      <c r="CN9" s="80"/>
      <c r="CR9" s="113" t="s">
        <v>69</v>
      </c>
      <c r="CS9" s="105" t="s">
        <v>35</v>
      </c>
      <c r="CT9" s="443" t="s">
        <v>322</v>
      </c>
      <c r="CU9" s="80" t="s">
        <v>22</v>
      </c>
      <c r="CW9" s="164" t="s">
        <v>88</v>
      </c>
      <c r="CX9" s="105"/>
      <c r="DA9" s="102"/>
      <c r="DB9" s="80"/>
      <c r="DD9" s="113" t="s">
        <v>232</v>
      </c>
      <c r="DE9" s="160" t="s">
        <v>40</v>
      </c>
      <c r="DF9" s="548" t="s">
        <v>323</v>
      </c>
      <c r="DG9" s="548"/>
      <c r="DH9" s="38" t="s">
        <v>41</v>
      </c>
      <c r="DJ9" s="112"/>
      <c r="DL9" s="113" t="s">
        <v>161</v>
      </c>
      <c r="DM9" s="102" t="s">
        <v>117</v>
      </c>
      <c r="DN9" s="464" t="s">
        <v>129</v>
      </c>
      <c r="DO9" s="464"/>
      <c r="DP9" s="38" t="s">
        <v>45</v>
      </c>
      <c r="DT9" s="80"/>
      <c r="DV9" s="113" t="s">
        <v>170</v>
      </c>
      <c r="DW9" s="105" t="s">
        <v>171</v>
      </c>
      <c r="DX9" s="542">
        <v>450000000</v>
      </c>
      <c r="DY9" s="542"/>
      <c r="DZ9" s="542"/>
      <c r="EA9" s="38" t="s">
        <v>45</v>
      </c>
      <c r="EB9" s="80"/>
      <c r="ED9" s="113" t="s">
        <v>194</v>
      </c>
      <c r="EE9" s="102" t="s">
        <v>191</v>
      </c>
      <c r="EF9" s="578" t="s">
        <v>429</v>
      </c>
      <c r="EG9" s="578"/>
      <c r="EH9" s="38" t="s">
        <v>22</v>
      </c>
      <c r="EK9" s="80"/>
      <c r="EN9" s="113" t="s">
        <v>148</v>
      </c>
      <c r="EO9" s="102" t="s">
        <v>528</v>
      </c>
      <c r="EP9" s="166" t="s">
        <v>321</v>
      </c>
      <c r="EQ9" s="80" t="s">
        <v>22</v>
      </c>
      <c r="ES9" s="164" t="s">
        <v>88</v>
      </c>
      <c r="ET9" s="105"/>
      <c r="EX9" s="80"/>
      <c r="EZ9" s="113" t="s">
        <v>232</v>
      </c>
      <c r="FA9" s="160" t="s">
        <v>40</v>
      </c>
      <c r="FB9" s="548" t="s">
        <v>323</v>
      </c>
      <c r="FC9" s="548"/>
      <c r="FD9" s="38" t="s">
        <v>41</v>
      </c>
      <c r="FF9" s="112"/>
      <c r="FG9" s="102"/>
      <c r="FH9" s="113" t="s">
        <v>161</v>
      </c>
      <c r="FI9" s="102" t="s">
        <v>117</v>
      </c>
      <c r="FJ9" s="464" t="s">
        <v>129</v>
      </c>
      <c r="FK9" s="464"/>
      <c r="FL9" s="38" t="s">
        <v>45</v>
      </c>
      <c r="FP9" s="80"/>
      <c r="FQ9" s="102"/>
      <c r="FR9" s="113" t="s">
        <v>170</v>
      </c>
      <c r="FS9" s="105" t="s">
        <v>171</v>
      </c>
      <c r="FT9" s="542">
        <v>450000000</v>
      </c>
      <c r="FU9" s="542"/>
      <c r="FV9" s="542"/>
      <c r="FW9" s="38" t="s">
        <v>45</v>
      </c>
      <c r="FX9" s="80"/>
      <c r="GA9" s="51"/>
      <c r="GB9" s="41">
        <v>0.2</v>
      </c>
      <c r="GC9" s="42">
        <v>-7890</v>
      </c>
      <c r="GD9" s="50"/>
      <c r="GE9" s="51"/>
      <c r="GF9" s="41">
        <v>0.2</v>
      </c>
      <c r="GG9" s="42">
        <v>40056</v>
      </c>
      <c r="GH9" s="50"/>
      <c r="GI9" s="51"/>
      <c r="GJ9" s="41">
        <v>0.2</v>
      </c>
      <c r="GK9" s="42">
        <v>-1545</v>
      </c>
      <c r="GL9" s="50"/>
      <c r="GM9" s="51"/>
      <c r="GN9" s="41">
        <v>0.2</v>
      </c>
      <c r="GO9" s="42">
        <v>8263</v>
      </c>
      <c r="GP9" s="88"/>
    </row>
    <row r="10" spans="1:198" ht="17.5" customHeight="1">
      <c r="A10" s="583"/>
      <c r="B10" s="583"/>
      <c r="C10" s="583"/>
      <c r="E10" s="538" t="s">
        <v>402</v>
      </c>
      <c r="F10" s="539"/>
      <c r="G10" s="354" t="s">
        <v>403</v>
      </c>
      <c r="H10" s="333" t="s">
        <v>413</v>
      </c>
      <c r="I10" s="345"/>
      <c r="J10" s="350"/>
      <c r="K10" s="345"/>
      <c r="L10" s="36" t="s">
        <v>206</v>
      </c>
      <c r="M10" s="34"/>
      <c r="N10" s="34"/>
      <c r="O10" s="345"/>
      <c r="P10" s="345"/>
      <c r="Q10" s="345"/>
      <c r="R10" s="535" t="s">
        <v>374</v>
      </c>
      <c r="S10" s="535"/>
      <c r="T10" s="535"/>
      <c r="U10" s="350" t="s">
        <v>186</v>
      </c>
      <c r="V10" s="414">
        <f>'P.2 Beam Dimensions'!AD6</f>
        <v>9</v>
      </c>
      <c r="W10" s="375">
        <f>V10/1000</f>
        <v>8.9999999999999993E-3</v>
      </c>
      <c r="X10" s="376" t="s">
        <v>22</v>
      </c>
      <c r="Y10" s="348"/>
      <c r="AE10" s="13"/>
      <c r="AF10" s="13"/>
      <c r="AT10" s="113" t="s">
        <v>250</v>
      </c>
      <c r="AU10" s="191" t="s">
        <v>353</v>
      </c>
      <c r="AV10" s="123">
        <f>W7</f>
        <v>6.0000000000000001E-3</v>
      </c>
      <c r="AW10" s="38" t="s">
        <v>22</v>
      </c>
      <c r="BD10" s="80"/>
      <c r="BJ10" s="198"/>
      <c r="BK10" s="113"/>
      <c r="BL10" s="191"/>
      <c r="BM10" s="119"/>
      <c r="BR10" s="200" t="s">
        <v>201</v>
      </c>
      <c r="BT10" s="119"/>
      <c r="BU10" s="119"/>
      <c r="BY10" s="119"/>
      <c r="BZ10" s="42"/>
      <c r="CA10" s="119"/>
      <c r="CB10" s="113"/>
      <c r="CC10" s="191"/>
      <c r="CD10" s="119"/>
      <c r="CH10" s="323"/>
      <c r="CJ10" s="38" t="s">
        <v>204</v>
      </c>
      <c r="CL10" s="325"/>
      <c r="CN10" s="80"/>
      <c r="CR10" s="113" t="s">
        <v>140</v>
      </c>
      <c r="CS10" s="105" t="s">
        <v>12</v>
      </c>
      <c r="CT10" s="120" t="s">
        <v>282</v>
      </c>
      <c r="CU10" s="80" t="s">
        <v>304</v>
      </c>
      <c r="CW10" s="163" t="s">
        <v>71</v>
      </c>
      <c r="CX10" s="105" t="s">
        <v>42</v>
      </c>
      <c r="CY10" s="165" t="s">
        <v>323</v>
      </c>
      <c r="CZ10" s="38" t="s">
        <v>48</v>
      </c>
      <c r="DA10" s="102"/>
      <c r="DB10" s="80"/>
      <c r="DD10" s="113" t="s">
        <v>213</v>
      </c>
      <c r="DE10" s="162" t="s">
        <v>21</v>
      </c>
      <c r="DF10" s="474" t="s">
        <v>322</v>
      </c>
      <c r="DG10" s="474"/>
      <c r="DH10" s="38" t="s">
        <v>23</v>
      </c>
      <c r="DJ10" s="112"/>
      <c r="DL10" s="164" t="s">
        <v>88</v>
      </c>
      <c r="DN10" s="464"/>
      <c r="DO10" s="464"/>
      <c r="DT10" s="80"/>
      <c r="DV10" s="113" t="s">
        <v>116</v>
      </c>
      <c r="DW10" s="103" t="s">
        <v>167</v>
      </c>
      <c r="DX10" s="474" t="s">
        <v>239</v>
      </c>
      <c r="DY10" s="474"/>
      <c r="DZ10" s="474"/>
      <c r="EA10" s="38" t="s">
        <v>45</v>
      </c>
      <c r="EB10" s="80"/>
      <c r="ED10" s="164" t="s">
        <v>88</v>
      </c>
      <c r="EE10" s="102"/>
      <c r="EK10" s="80"/>
      <c r="EN10" s="113" t="s">
        <v>140</v>
      </c>
      <c r="EO10" s="102" t="s">
        <v>12</v>
      </c>
      <c r="EP10" s="120" t="s">
        <v>282</v>
      </c>
      <c r="EQ10" s="80" t="s">
        <v>304</v>
      </c>
      <c r="ES10" s="163" t="s">
        <v>71</v>
      </c>
      <c r="ET10" s="105" t="s">
        <v>42</v>
      </c>
      <c r="EU10" s="165" t="s">
        <v>323</v>
      </c>
      <c r="EV10" s="38" t="s">
        <v>48</v>
      </c>
      <c r="EX10" s="80"/>
      <c r="EZ10" s="113" t="s">
        <v>213</v>
      </c>
      <c r="FA10" s="162" t="s">
        <v>21</v>
      </c>
      <c r="FB10" s="474" t="s">
        <v>321</v>
      </c>
      <c r="FC10" s="474"/>
      <c r="FD10" s="38" t="s">
        <v>23</v>
      </c>
      <c r="FF10" s="112"/>
      <c r="FH10" s="164" t="s">
        <v>88</v>
      </c>
      <c r="FJ10" s="464"/>
      <c r="FK10" s="464"/>
      <c r="FP10" s="80"/>
      <c r="FR10" s="113" t="s">
        <v>116</v>
      </c>
      <c r="FS10" s="103" t="s">
        <v>167</v>
      </c>
      <c r="FT10" s="474" t="s">
        <v>239</v>
      </c>
      <c r="FU10" s="474"/>
      <c r="FV10" s="474"/>
      <c r="FW10" s="38" t="s">
        <v>45</v>
      </c>
      <c r="FX10" s="80"/>
      <c r="GA10" s="51"/>
      <c r="GB10" s="41">
        <v>0.3</v>
      </c>
      <c r="GC10" s="42">
        <v>-7810</v>
      </c>
      <c r="GD10" s="50"/>
      <c r="GE10" s="51"/>
      <c r="GF10" s="41">
        <v>0.3</v>
      </c>
      <c r="GG10" s="42">
        <v>39271</v>
      </c>
      <c r="GH10" s="50"/>
      <c r="GI10" s="51"/>
      <c r="GJ10" s="41">
        <v>0.3</v>
      </c>
      <c r="GK10" s="42">
        <v>-1530</v>
      </c>
      <c r="GL10" s="50"/>
      <c r="GM10" s="51"/>
      <c r="GN10" s="41">
        <v>0.3</v>
      </c>
      <c r="GO10" s="42">
        <v>8109.25</v>
      </c>
      <c r="GP10" s="88"/>
    </row>
    <row r="11" spans="1:198" ht="21" customHeight="1">
      <c r="A11" s="1"/>
      <c r="E11" s="521"/>
      <c r="F11" s="522"/>
      <c r="G11" s="345"/>
      <c r="H11" s="345"/>
      <c r="I11" s="345"/>
      <c r="J11" s="345"/>
      <c r="K11" s="345"/>
      <c r="L11" s="345"/>
      <c r="M11" s="347"/>
      <c r="N11" s="345"/>
      <c r="O11" s="345"/>
      <c r="P11" s="345"/>
      <c r="Q11" s="345"/>
      <c r="R11" s="345"/>
      <c r="S11" s="345"/>
      <c r="T11" s="345"/>
      <c r="U11" s="345"/>
      <c r="V11" s="345"/>
      <c r="W11" s="345"/>
      <c r="X11" s="345"/>
      <c r="Y11" s="348"/>
      <c r="AE11" s="13"/>
      <c r="AF11" s="13"/>
      <c r="AT11" s="113" t="s">
        <v>256</v>
      </c>
      <c r="AU11" s="191" t="s">
        <v>363</v>
      </c>
      <c r="AV11" s="123">
        <f>W8</f>
        <v>6.0000000000000001E-3</v>
      </c>
      <c r="AW11" s="38" t="s">
        <v>22</v>
      </c>
      <c r="BD11" s="80"/>
      <c r="BJ11" s="198"/>
      <c r="BK11" s="164" t="s">
        <v>88</v>
      </c>
      <c r="BL11" s="102"/>
      <c r="BM11" s="121"/>
      <c r="BP11" s="36" t="s">
        <v>206</v>
      </c>
      <c r="BQ11" s="34"/>
      <c r="BR11" s="34"/>
      <c r="BS11" s="38" t="s">
        <v>202</v>
      </c>
      <c r="BT11" s="119"/>
      <c r="BU11" s="119"/>
      <c r="BY11" s="119"/>
      <c r="BZ11" s="42"/>
      <c r="CA11" s="119"/>
      <c r="CB11" s="164" t="s">
        <v>88</v>
      </c>
      <c r="CC11" s="102"/>
      <c r="CD11" s="121"/>
      <c r="CH11" s="323"/>
      <c r="CJ11" s="75"/>
      <c r="CL11" s="325"/>
      <c r="CN11" s="80"/>
      <c r="CR11" s="159" t="s">
        <v>151</v>
      </c>
      <c r="CS11" s="114"/>
      <c r="CU11" s="80"/>
      <c r="CW11" s="113" t="s">
        <v>70</v>
      </c>
      <c r="CX11" s="102" t="s">
        <v>21</v>
      </c>
      <c r="CY11" s="166" t="s">
        <v>322</v>
      </c>
      <c r="CZ11" s="38" t="s">
        <v>23</v>
      </c>
      <c r="DA11" s="102"/>
      <c r="DB11" s="80"/>
      <c r="DD11" s="113" t="s">
        <v>148</v>
      </c>
      <c r="DE11" s="162" t="s">
        <v>34</v>
      </c>
      <c r="DF11" s="474" t="s">
        <v>322</v>
      </c>
      <c r="DG11" s="474"/>
      <c r="DH11" s="38" t="s">
        <v>22</v>
      </c>
      <c r="DJ11" s="80"/>
      <c r="DL11" s="113" t="s">
        <v>121</v>
      </c>
      <c r="DM11" s="102" t="s">
        <v>118</v>
      </c>
      <c r="DN11" s="465">
        <v>0</v>
      </c>
      <c r="DO11" s="465"/>
      <c r="DP11" s="38" t="s">
        <v>45</v>
      </c>
      <c r="DT11" s="80"/>
      <c r="DV11" s="113" t="s">
        <v>123</v>
      </c>
      <c r="DW11" s="103" t="s">
        <v>168</v>
      </c>
      <c r="DX11" s="474" t="s">
        <v>239</v>
      </c>
      <c r="DY11" s="474"/>
      <c r="DZ11" s="474"/>
      <c r="EA11" s="38" t="s">
        <v>45</v>
      </c>
      <c r="EB11" s="80"/>
      <c r="ED11" s="113" t="s">
        <v>188</v>
      </c>
      <c r="EE11" s="105" t="s">
        <v>198</v>
      </c>
      <c r="EF11" s="464">
        <v>350</v>
      </c>
      <c r="EG11" s="464"/>
      <c r="EH11" s="38" t="s">
        <v>48</v>
      </c>
      <c r="EK11" s="80"/>
      <c r="EN11" s="159" t="s">
        <v>151</v>
      </c>
      <c r="EQ11" s="80"/>
      <c r="ES11" s="113" t="s">
        <v>70</v>
      </c>
      <c r="ET11" s="102" t="s">
        <v>21</v>
      </c>
      <c r="EU11" s="166" t="s">
        <v>321</v>
      </c>
      <c r="EV11" s="38" t="s">
        <v>23</v>
      </c>
      <c r="EX11" s="80"/>
      <c r="EZ11" s="113" t="s">
        <v>148</v>
      </c>
      <c r="FA11" s="162" t="s">
        <v>34</v>
      </c>
      <c r="FB11" s="474" t="s">
        <v>321</v>
      </c>
      <c r="FC11" s="474"/>
      <c r="FD11" s="38" t="s">
        <v>22</v>
      </c>
      <c r="FF11" s="80"/>
      <c r="FH11" s="113" t="s">
        <v>121</v>
      </c>
      <c r="FI11" s="102" t="s">
        <v>118</v>
      </c>
      <c r="FJ11" s="465">
        <v>0</v>
      </c>
      <c r="FK11" s="465"/>
      <c r="FL11" s="38" t="s">
        <v>45</v>
      </c>
      <c r="FP11" s="80"/>
      <c r="FR11" s="113" t="s">
        <v>123</v>
      </c>
      <c r="FS11" s="103" t="s">
        <v>168</v>
      </c>
      <c r="FT11" s="474" t="s">
        <v>239</v>
      </c>
      <c r="FU11" s="474"/>
      <c r="FV11" s="474"/>
      <c r="FW11" s="38" t="s">
        <v>45</v>
      </c>
      <c r="FX11" s="80"/>
      <c r="GA11" s="51"/>
      <c r="GB11" s="41">
        <v>0.4</v>
      </c>
      <c r="GC11" s="42">
        <v>-7730</v>
      </c>
      <c r="GD11" s="50"/>
      <c r="GE11" s="51"/>
      <c r="GF11" s="41">
        <v>0.4</v>
      </c>
      <c r="GG11" s="42">
        <v>38494</v>
      </c>
      <c r="GH11" s="50"/>
      <c r="GI11" s="51"/>
      <c r="GJ11" s="41">
        <v>0.4</v>
      </c>
      <c r="GK11" s="42">
        <v>-1515</v>
      </c>
      <c r="GL11" s="50"/>
      <c r="GM11" s="51"/>
      <c r="GN11" s="41">
        <v>0.4</v>
      </c>
      <c r="GO11" s="42">
        <v>7957</v>
      </c>
      <c r="GP11" s="88"/>
    </row>
    <row r="12" spans="1:198" ht="18" customHeight="1" thickBot="1">
      <c r="A12" s="584" t="s">
        <v>538</v>
      </c>
      <c r="B12" s="585"/>
      <c r="C12" s="585"/>
      <c r="E12" s="521"/>
      <c r="F12" s="522"/>
      <c r="G12" s="529" t="s">
        <v>254</v>
      </c>
      <c r="H12" s="529"/>
      <c r="I12" s="345"/>
      <c r="J12" s="349" t="s">
        <v>395</v>
      </c>
      <c r="K12" s="345"/>
      <c r="L12" s="345"/>
      <c r="M12" s="345"/>
      <c r="N12" s="345"/>
      <c r="O12" s="345"/>
      <c r="P12" s="345"/>
      <c r="Q12" s="345"/>
      <c r="R12" s="345"/>
      <c r="S12" s="349" t="s">
        <v>299</v>
      </c>
      <c r="T12" s="345"/>
      <c r="U12" s="345"/>
      <c r="V12" s="345"/>
      <c r="W12" s="345"/>
      <c r="X12" s="345"/>
      <c r="Y12" s="348"/>
      <c r="AE12" s="13"/>
      <c r="AF12" s="13"/>
      <c r="AT12" s="113" t="s">
        <v>259</v>
      </c>
      <c r="AU12" s="191" t="s">
        <v>354</v>
      </c>
      <c r="AV12" s="123">
        <f>W9</f>
        <v>0.16</v>
      </c>
      <c r="AW12" s="38" t="s">
        <v>22</v>
      </c>
      <c r="BD12" s="80"/>
      <c r="BJ12" s="198"/>
      <c r="BK12" s="113" t="s">
        <v>248</v>
      </c>
      <c r="BL12" s="191" t="s">
        <v>249</v>
      </c>
      <c r="BM12" s="123">
        <f>W6</f>
        <v>9.8000000000000004E-2</v>
      </c>
      <c r="BP12" s="38" t="s">
        <v>207</v>
      </c>
      <c r="BQ12" s="320"/>
      <c r="BY12" s="119"/>
      <c r="BZ12" s="42"/>
      <c r="CA12" s="119"/>
      <c r="CB12" s="113" t="s">
        <v>248</v>
      </c>
      <c r="CC12" s="191" t="s">
        <v>249</v>
      </c>
      <c r="CD12" s="123">
        <f>W7</f>
        <v>6.0000000000000001E-3</v>
      </c>
      <c r="CG12" s="192"/>
      <c r="CH12" s="324"/>
      <c r="CI12" s="192"/>
      <c r="CJ12" s="192"/>
      <c r="CK12" s="192"/>
      <c r="CL12" s="326"/>
      <c r="CM12" s="192"/>
      <c r="CN12" s="80"/>
      <c r="CR12" s="113" t="s">
        <v>150</v>
      </c>
      <c r="CS12" s="75" t="s">
        <v>27</v>
      </c>
      <c r="CT12" s="173" t="s">
        <v>380</v>
      </c>
      <c r="CU12" s="80"/>
      <c r="CW12" s="113" t="s">
        <v>69</v>
      </c>
      <c r="CX12" s="102" t="s">
        <v>34</v>
      </c>
      <c r="CY12" s="166" t="s">
        <v>322</v>
      </c>
      <c r="CZ12" s="38" t="s">
        <v>22</v>
      </c>
      <c r="DA12" s="102"/>
      <c r="DB12" s="80"/>
      <c r="DD12" s="164" t="s">
        <v>95</v>
      </c>
      <c r="DJ12" s="80"/>
      <c r="DL12" s="113" t="s">
        <v>122</v>
      </c>
      <c r="DM12" s="102" t="s">
        <v>120</v>
      </c>
      <c r="DN12" s="474" t="s">
        <v>237</v>
      </c>
      <c r="DO12" s="474"/>
      <c r="DP12" s="38" t="s">
        <v>45</v>
      </c>
      <c r="DT12" s="80"/>
      <c r="DV12" s="164" t="s">
        <v>95</v>
      </c>
      <c r="EB12" s="80"/>
      <c r="ED12" s="113" t="s">
        <v>183</v>
      </c>
      <c r="EE12" s="102" t="s">
        <v>21</v>
      </c>
      <c r="EF12" s="576" t="s">
        <v>322</v>
      </c>
      <c r="EG12" s="576"/>
      <c r="EH12" s="38" t="s">
        <v>23</v>
      </c>
      <c r="EK12" s="80"/>
      <c r="EN12" s="113" t="s">
        <v>145</v>
      </c>
      <c r="EO12" s="75" t="s">
        <v>27</v>
      </c>
      <c r="EP12" s="173" t="s">
        <v>380</v>
      </c>
      <c r="EQ12" s="445"/>
      <c r="ES12" s="113" t="s">
        <v>69</v>
      </c>
      <c r="ET12" s="102" t="s">
        <v>34</v>
      </c>
      <c r="EU12" s="166" t="s">
        <v>321</v>
      </c>
      <c r="EV12" s="38" t="s">
        <v>22</v>
      </c>
      <c r="EX12" s="80"/>
      <c r="EZ12" s="164" t="s">
        <v>95</v>
      </c>
      <c r="FA12" s="111"/>
      <c r="FF12" s="80"/>
      <c r="FH12" s="113" t="s">
        <v>122</v>
      </c>
      <c r="FI12" s="102" t="s">
        <v>120</v>
      </c>
      <c r="FJ12" s="474" t="s">
        <v>237</v>
      </c>
      <c r="FK12" s="474"/>
      <c r="FL12" s="38" t="s">
        <v>45</v>
      </c>
      <c r="FP12" s="80"/>
      <c r="FR12" s="164" t="s">
        <v>95</v>
      </c>
      <c r="FX12" s="80"/>
      <c r="GA12" s="51"/>
      <c r="GB12" s="41">
        <v>0.5</v>
      </c>
      <c r="GC12" s="42">
        <v>-7650</v>
      </c>
      <c r="GD12" s="50"/>
      <c r="GE12" s="51"/>
      <c r="GF12" s="41">
        <v>0.5</v>
      </c>
      <c r="GG12" s="42">
        <v>37725</v>
      </c>
      <c r="GH12" s="50"/>
      <c r="GI12" s="51"/>
      <c r="GJ12" s="41">
        <v>0.5</v>
      </c>
      <c r="GK12" s="42">
        <v>-1500</v>
      </c>
      <c r="GL12" s="50"/>
      <c r="GM12" s="51"/>
      <c r="GN12" s="41">
        <v>0.5</v>
      </c>
      <c r="GO12" s="42">
        <v>7806.25</v>
      </c>
      <c r="GP12" s="88"/>
    </row>
    <row r="13" spans="1:198" ht="19" customHeight="1" thickTop="1">
      <c r="A13" s="584"/>
      <c r="B13" s="585"/>
      <c r="C13" s="585"/>
      <c r="E13" s="523"/>
      <c r="F13" s="524"/>
      <c r="G13" s="220" t="s">
        <v>0</v>
      </c>
      <c r="H13" s="459">
        <f>MIN(DY14:DY153)</f>
        <v>1.2755371171724506</v>
      </c>
      <c r="I13" s="345"/>
      <c r="J13" s="446" t="s">
        <v>338</v>
      </c>
      <c r="K13" s="565" t="s">
        <v>252</v>
      </c>
      <c r="L13" s="573"/>
      <c r="M13" s="571" t="s">
        <v>253</v>
      </c>
      <c r="N13" s="572"/>
      <c r="O13" s="565" t="s">
        <v>261</v>
      </c>
      <c r="P13" s="566"/>
      <c r="Q13" s="347"/>
      <c r="R13" s="345"/>
      <c r="S13" s="560" t="s">
        <v>369</v>
      </c>
      <c r="T13" s="561"/>
      <c r="U13" s="383"/>
      <c r="V13" s="345"/>
      <c r="W13" s="345"/>
      <c r="X13" s="345"/>
      <c r="Y13" s="348"/>
      <c r="AE13" s="13"/>
      <c r="AF13" s="13"/>
      <c r="AG13" s="13"/>
      <c r="AT13" s="113" t="s">
        <v>355</v>
      </c>
      <c r="AU13" s="191" t="s">
        <v>359</v>
      </c>
      <c r="AV13" s="123">
        <f>$BM$163</f>
        <v>6.0000000000000053E-3</v>
      </c>
      <c r="AW13" s="38" t="s">
        <v>22</v>
      </c>
      <c r="BD13" s="80"/>
      <c r="BJ13" s="198"/>
      <c r="BK13" s="113" t="s">
        <v>250</v>
      </c>
      <c r="BL13" s="191" t="s">
        <v>251</v>
      </c>
      <c r="BM13" s="123">
        <f>W7</f>
        <v>6.0000000000000001E-3</v>
      </c>
      <c r="BQ13" s="225"/>
      <c r="BT13" s="102"/>
      <c r="BU13" s="119"/>
      <c r="BY13" s="119"/>
      <c r="BZ13" s="42"/>
      <c r="CA13" s="119"/>
      <c r="CB13" s="113" t="s">
        <v>250</v>
      </c>
      <c r="CC13" s="191" t="s">
        <v>251</v>
      </c>
      <c r="CD13" s="123">
        <f>W6</f>
        <v>9.8000000000000004E-2</v>
      </c>
      <c r="CF13" s="102"/>
      <c r="CJ13" s="75" t="s">
        <v>214</v>
      </c>
      <c r="CK13" s="75"/>
      <c r="CN13" s="80"/>
      <c r="CR13" s="81"/>
      <c r="CS13" s="124">
        <v>0</v>
      </c>
      <c r="CT13" s="204">
        <f xml:space="preserve"> ABS((GG7 * BR23) / BY23 ) / 1000000</f>
        <v>352.79255612532734</v>
      </c>
      <c r="CU13" s="80"/>
      <c r="CW13" s="113" t="s">
        <v>74</v>
      </c>
      <c r="CX13" s="102" t="s">
        <v>55</v>
      </c>
      <c r="CY13" s="166" t="s">
        <v>322</v>
      </c>
      <c r="CZ13" s="38" t="s">
        <v>22</v>
      </c>
      <c r="DA13" s="102"/>
      <c r="DB13" s="80"/>
      <c r="DD13" s="113" t="s">
        <v>255</v>
      </c>
      <c r="DE13" s="162" t="s">
        <v>156</v>
      </c>
      <c r="DF13" s="75" t="s">
        <v>84</v>
      </c>
      <c r="DG13" s="549" t="s">
        <v>160</v>
      </c>
      <c r="DH13" s="550"/>
      <c r="DI13" s="551"/>
      <c r="DJ13" s="80"/>
      <c r="DL13" s="113" t="s">
        <v>125</v>
      </c>
      <c r="DM13" s="105" t="s">
        <v>124</v>
      </c>
      <c r="DN13" s="474" t="s">
        <v>238</v>
      </c>
      <c r="DO13" s="474"/>
      <c r="DP13" s="38" t="s">
        <v>45</v>
      </c>
      <c r="DT13" s="80"/>
      <c r="DV13" s="113" t="s">
        <v>255</v>
      </c>
      <c r="DW13" s="75" t="s">
        <v>156</v>
      </c>
      <c r="DX13" s="75" t="s">
        <v>177</v>
      </c>
      <c r="DY13" s="169" t="s">
        <v>176</v>
      </c>
      <c r="DZ13" s="75"/>
      <c r="EB13" s="80"/>
      <c r="ED13" s="113" t="s">
        <v>185</v>
      </c>
      <c r="EE13" s="102" t="s">
        <v>186</v>
      </c>
      <c r="EF13" s="464">
        <f>W10</f>
        <v>8.9999999999999993E-3</v>
      </c>
      <c r="EG13" s="464"/>
      <c r="EH13" s="38" t="s">
        <v>22</v>
      </c>
      <c r="EK13" s="80"/>
      <c r="EN13" s="81"/>
      <c r="EO13" s="124">
        <v>0</v>
      </c>
      <c r="EP13" s="204">
        <f t="shared" ref="EP13:EP44" si="0">((GO7*CI23)/CM23) / 1000000</f>
        <v>445.0666898287418</v>
      </c>
      <c r="EQ13" s="80"/>
      <c r="ES13" s="113" t="s">
        <v>74</v>
      </c>
      <c r="ET13" s="102" t="s">
        <v>55</v>
      </c>
      <c r="EU13" s="166" t="s">
        <v>321</v>
      </c>
      <c r="EV13" s="38" t="s">
        <v>22</v>
      </c>
      <c r="EX13" s="80"/>
      <c r="EZ13" s="113" t="s">
        <v>255</v>
      </c>
      <c r="FA13" s="162" t="s">
        <v>156</v>
      </c>
      <c r="FB13" s="75" t="s">
        <v>84</v>
      </c>
      <c r="FC13" s="549" t="s">
        <v>160</v>
      </c>
      <c r="FD13" s="550"/>
      <c r="FE13" s="551"/>
      <c r="FF13" s="80"/>
      <c r="FH13" s="113" t="s">
        <v>125</v>
      </c>
      <c r="FI13" s="105" t="s">
        <v>124</v>
      </c>
      <c r="FJ13" s="474" t="s">
        <v>238</v>
      </c>
      <c r="FK13" s="474"/>
      <c r="FL13" s="38" t="s">
        <v>45</v>
      </c>
      <c r="FP13" s="80"/>
      <c r="FR13" s="113" t="s">
        <v>255</v>
      </c>
      <c r="FS13" s="75" t="s">
        <v>156</v>
      </c>
      <c r="FT13" s="75" t="s">
        <v>177</v>
      </c>
      <c r="FU13" s="169" t="s">
        <v>176</v>
      </c>
      <c r="FV13" s="75"/>
      <c r="FX13" s="80"/>
      <c r="GA13" s="51"/>
      <c r="GB13" s="41">
        <v>0.6</v>
      </c>
      <c r="GC13" s="42">
        <v>-7570</v>
      </c>
      <c r="GD13" s="50"/>
      <c r="GE13" s="51"/>
      <c r="GF13" s="41">
        <v>0.6</v>
      </c>
      <c r="GG13" s="42">
        <v>36964</v>
      </c>
      <c r="GH13" s="50"/>
      <c r="GI13" s="51"/>
      <c r="GJ13" s="41">
        <v>0.6</v>
      </c>
      <c r="GK13" s="42">
        <v>-1485</v>
      </c>
      <c r="GL13" s="50"/>
      <c r="GM13" s="51"/>
      <c r="GN13" s="41">
        <v>0.6</v>
      </c>
      <c r="GO13" s="42">
        <v>7657</v>
      </c>
      <c r="GP13" s="88"/>
    </row>
    <row r="14" spans="1:198" ht="17.5" customHeight="1">
      <c r="A14" s="8"/>
      <c r="B14" s="8"/>
      <c r="C14" s="448"/>
      <c r="E14" s="523"/>
      <c r="F14" s="524"/>
      <c r="G14" s="220" t="s">
        <v>14</v>
      </c>
      <c r="H14" s="459">
        <f>MIN(FU14:FU153)</f>
        <v>1.0110844291069199</v>
      </c>
      <c r="I14" s="345"/>
      <c r="J14" s="336" t="s">
        <v>376</v>
      </c>
      <c r="K14" s="215" t="s">
        <v>249</v>
      </c>
      <c r="L14" s="216">
        <f>V6</f>
        <v>98</v>
      </c>
      <c r="M14" s="334" t="s">
        <v>400</v>
      </c>
      <c r="N14" s="335">
        <f>$BM$163*1000</f>
        <v>6.0000000000000053</v>
      </c>
      <c r="O14" s="567">
        <f>ABS(N14-L14) /L14</f>
        <v>0.93877551020408168</v>
      </c>
      <c r="P14" s="568"/>
      <c r="Q14" s="366"/>
      <c r="R14" s="345"/>
      <c r="S14" s="356" t="s">
        <v>244</v>
      </c>
      <c r="T14" s="357">
        <v>2700</v>
      </c>
      <c r="U14" s="380" t="s">
        <v>367</v>
      </c>
      <c r="V14" s="345"/>
      <c r="W14" s="345"/>
      <c r="X14" s="345"/>
      <c r="Y14" s="348"/>
      <c r="AE14" s="13"/>
      <c r="AF14" s="13"/>
      <c r="AG14" s="13"/>
      <c r="AT14" s="113" t="s">
        <v>356</v>
      </c>
      <c r="AU14" s="191" t="s">
        <v>360</v>
      </c>
      <c r="AV14" s="123">
        <f>$BN$163</f>
        <v>6.0000000000000001E-3</v>
      </c>
      <c r="AW14" s="38" t="s">
        <v>22</v>
      </c>
      <c r="BD14" s="80"/>
      <c r="BJ14" s="198"/>
      <c r="BK14" s="113" t="s">
        <v>256</v>
      </c>
      <c r="BL14" s="191" t="s">
        <v>257</v>
      </c>
      <c r="BM14" s="123">
        <f>W8</f>
        <v>6.0000000000000001E-3</v>
      </c>
      <c r="BQ14" s="225"/>
      <c r="BR14" s="38" t="s">
        <v>205</v>
      </c>
      <c r="BT14" s="119"/>
      <c r="BU14" s="119"/>
      <c r="BY14" s="119"/>
      <c r="BZ14" s="42"/>
      <c r="CA14" s="119"/>
      <c r="CB14" s="113" t="s">
        <v>256</v>
      </c>
      <c r="CC14" s="191" t="s">
        <v>257</v>
      </c>
      <c r="CD14" s="123">
        <f>W9</f>
        <v>0.16</v>
      </c>
      <c r="CF14" s="102"/>
      <c r="CG14" s="191"/>
      <c r="CH14" s="119"/>
      <c r="CI14" s="191"/>
      <c r="CJ14" s="119"/>
      <c r="CK14" s="119"/>
      <c r="CL14" s="119"/>
      <c r="CM14" s="119"/>
      <c r="CN14" s="42"/>
      <c r="CR14" s="81"/>
      <c r="CS14" s="124">
        <v>0.1</v>
      </c>
      <c r="CT14" s="204">
        <f t="shared" ref="CT14:CT77" si="1" xml:space="preserve"> ABS((GG8 * BR24) / BY24 ) / 1000000</f>
        <v>350.90952205016322</v>
      </c>
      <c r="CU14" s="80"/>
      <c r="CW14" s="113" t="s">
        <v>72</v>
      </c>
      <c r="CX14" s="102" t="s">
        <v>54</v>
      </c>
      <c r="CY14" s="166" t="s">
        <v>322</v>
      </c>
      <c r="CZ14" s="38" t="s">
        <v>22</v>
      </c>
      <c r="DB14" s="80"/>
      <c r="DD14" s="57">
        <v>0</v>
      </c>
      <c r="DE14" s="111">
        <f t="shared" ref="DE14:DE45" si="2">BN23+BP23+BN23</f>
        <v>0.17200000000000001</v>
      </c>
      <c r="DF14" s="123">
        <f t="shared" ref="DF14:DF45" si="3">BR23-DE14</f>
        <v>-8.6000000000000007E-2</v>
      </c>
      <c r="DG14" s="552">
        <f t="shared" ref="DG14:DG45" si="4">(GG7 * DF14) /BY23</f>
        <v>-352792556.12532735</v>
      </c>
      <c r="DH14" s="496"/>
      <c r="DI14" s="553"/>
      <c r="DJ14" s="80"/>
      <c r="DL14" s="159" t="s">
        <v>95</v>
      </c>
      <c r="DT14" s="80"/>
      <c r="DV14" s="57">
        <v>0</v>
      </c>
      <c r="DW14" s="111">
        <f t="shared" ref="DW14:DW45" si="5">BN23+BP23+BN23</f>
        <v>0.17200000000000001</v>
      </c>
      <c r="DX14" s="190">
        <f>DR16 ^2 - (DR16 * DS16) + DS16^2</f>
        <v>1.2446258765744224E+17</v>
      </c>
      <c r="DY14" s="172">
        <f>$DX$9/SQRT(DX14)</f>
        <v>1.2755371171724506</v>
      </c>
      <c r="EB14" s="80"/>
      <c r="ED14" s="113" t="s">
        <v>335</v>
      </c>
      <c r="EE14" s="102" t="s">
        <v>425</v>
      </c>
      <c r="EF14" s="577" t="s">
        <v>322</v>
      </c>
      <c r="EG14" s="577"/>
      <c r="EH14" s="38" t="s">
        <v>22</v>
      </c>
      <c r="EK14" s="80"/>
      <c r="EN14" s="81"/>
      <c r="EO14" s="124">
        <v>0.1</v>
      </c>
      <c r="EP14" s="204">
        <f t="shared" si="0"/>
        <v>442.83240964840263</v>
      </c>
      <c r="EQ14" s="80"/>
      <c r="ES14" s="113" t="s">
        <v>72</v>
      </c>
      <c r="ET14" s="102" t="s">
        <v>54</v>
      </c>
      <c r="EU14" s="166" t="s">
        <v>321</v>
      </c>
      <c r="EV14" s="38" t="s">
        <v>22</v>
      </c>
      <c r="EX14" s="80"/>
      <c r="EZ14" s="41">
        <v>0</v>
      </c>
      <c r="FA14" s="101">
        <f t="shared" ref="FA14:FA45" si="6">CE23</f>
        <v>9.8000000000000004E-2</v>
      </c>
      <c r="FB14" s="101">
        <f t="shared" ref="FB14:FB45" si="7">(CI23-FA14)</f>
        <v>-4.9000000000000002E-2</v>
      </c>
      <c r="FC14" s="543">
        <f t="shared" ref="FC14:FC45" si="8">(GO7*FB14)/CM23</f>
        <v>-445066689.82874179</v>
      </c>
      <c r="FD14" s="514"/>
      <c r="FE14" s="544"/>
      <c r="FF14" s="80"/>
      <c r="FH14" s="159" t="s">
        <v>95</v>
      </c>
      <c r="FP14" s="80"/>
      <c r="FR14" s="41">
        <v>0</v>
      </c>
      <c r="FS14" s="101">
        <f t="shared" ref="FS14:FS45" si="9">CE23</f>
        <v>9.8000000000000004E-2</v>
      </c>
      <c r="FT14" s="190">
        <f>FN16^2 - FN16*FO16 +FO16^2</f>
        <v>1.9808435839511344E+17</v>
      </c>
      <c r="FU14" s="172">
        <f t="shared" ref="FU14:FU45" si="10">$FT$9/SQRT(FT14)</f>
        <v>1.0110844291069199</v>
      </c>
      <c r="FX14" s="80"/>
      <c r="GA14" s="51"/>
      <c r="GB14" s="41">
        <v>0.7</v>
      </c>
      <c r="GC14" s="42">
        <v>-7490</v>
      </c>
      <c r="GD14" s="50"/>
      <c r="GE14" s="51"/>
      <c r="GF14" s="41">
        <v>0.7</v>
      </c>
      <c r="GG14" s="42">
        <v>36211</v>
      </c>
      <c r="GH14" s="50"/>
      <c r="GI14" s="51"/>
      <c r="GJ14" s="41">
        <v>0.7</v>
      </c>
      <c r="GK14" s="42">
        <v>-1470</v>
      </c>
      <c r="GL14" s="50"/>
      <c r="GM14" s="51"/>
      <c r="GN14" s="41">
        <v>0.7</v>
      </c>
      <c r="GO14" s="42">
        <v>7509.25</v>
      </c>
      <c r="GP14" s="88"/>
    </row>
    <row r="15" spans="1:198" ht="21" customHeight="1">
      <c r="A15" s="587" t="s">
        <v>534</v>
      </c>
      <c r="B15" s="588"/>
      <c r="C15" s="588"/>
      <c r="E15" s="523"/>
      <c r="F15" s="524"/>
      <c r="G15" s="329" t="s">
        <v>337</v>
      </c>
      <c r="H15" s="460">
        <f>MIN(EJ20:EJ160)</f>
        <v>1.0050051334194117</v>
      </c>
      <c r="I15" s="345"/>
      <c r="J15" s="386" t="s">
        <v>377</v>
      </c>
      <c r="K15" s="330" t="s">
        <v>404</v>
      </c>
      <c r="L15" s="331">
        <f>V7</f>
        <v>6</v>
      </c>
      <c r="M15" s="387" t="s">
        <v>405</v>
      </c>
      <c r="N15" s="388">
        <f>$BN$163*1000</f>
        <v>6</v>
      </c>
      <c r="O15" s="569">
        <f t="shared" ref="O15:O17" si="11">ABS(N15-L15) /L15</f>
        <v>0</v>
      </c>
      <c r="P15" s="570"/>
      <c r="Q15" s="367"/>
      <c r="R15" s="345"/>
      <c r="S15" s="356" t="s">
        <v>245</v>
      </c>
      <c r="T15" s="345">
        <f>((0.1*0.02)*2 + (0.04 * 0.21)) *14</f>
        <v>0.1736</v>
      </c>
      <c r="U15" s="380" t="s">
        <v>47</v>
      </c>
      <c r="V15" s="345"/>
      <c r="W15" s="345"/>
      <c r="X15" s="345"/>
      <c r="Y15" s="348"/>
      <c r="AT15" s="113" t="s">
        <v>357</v>
      </c>
      <c r="AU15" s="191" t="s">
        <v>362</v>
      </c>
      <c r="AV15" s="123">
        <f>$BO$163</f>
        <v>6.0000000000000001E-3</v>
      </c>
      <c r="AW15" s="38" t="s">
        <v>22</v>
      </c>
      <c r="BD15" s="80"/>
      <c r="BJ15" s="198"/>
      <c r="BK15" s="113" t="s">
        <v>259</v>
      </c>
      <c r="BL15" s="191" t="s">
        <v>260</v>
      </c>
      <c r="BM15" s="123">
        <f>W9</f>
        <v>0.16</v>
      </c>
      <c r="BQ15" s="225"/>
      <c r="BT15" s="119"/>
      <c r="BU15" s="119"/>
      <c r="BY15" s="119"/>
      <c r="BZ15" s="42"/>
      <c r="CA15" s="119"/>
      <c r="CB15" s="113" t="s">
        <v>259</v>
      </c>
      <c r="CC15" s="191" t="s">
        <v>260</v>
      </c>
      <c r="CD15" s="123">
        <f>W8</f>
        <v>6.0000000000000001E-3</v>
      </c>
      <c r="CF15" s="102"/>
      <c r="CG15" s="191"/>
      <c r="CH15" s="119"/>
      <c r="CI15" s="191"/>
      <c r="CJ15" s="119"/>
      <c r="CK15" s="119"/>
      <c r="CL15" s="119"/>
      <c r="CM15" s="119"/>
      <c r="CN15" s="42"/>
      <c r="CR15" s="81"/>
      <c r="CS15" s="124">
        <v>0.2</v>
      </c>
      <c r="CT15" s="204">
        <f t="shared" si="1"/>
        <v>349.00673046065208</v>
      </c>
      <c r="CU15" s="80"/>
      <c r="CW15" s="113" t="s">
        <v>76</v>
      </c>
      <c r="CX15" s="102" t="s">
        <v>53</v>
      </c>
      <c r="CY15" s="166" t="s">
        <v>322</v>
      </c>
      <c r="CZ15" s="38" t="s">
        <v>22</v>
      </c>
      <c r="DB15" s="80"/>
      <c r="DD15" s="41">
        <v>0.1</v>
      </c>
      <c r="DE15" s="111">
        <f t="shared" si="2"/>
        <v>0.17085714285714287</v>
      </c>
      <c r="DF15" s="123">
        <f t="shared" si="3"/>
        <v>-8.5428571428571437E-2</v>
      </c>
      <c r="DG15" s="552">
        <f t="shared" si="4"/>
        <v>-350909522.05016321</v>
      </c>
      <c r="DH15" s="496"/>
      <c r="DI15" s="553"/>
      <c r="DJ15" s="80"/>
      <c r="DL15" s="113" t="s">
        <v>255</v>
      </c>
      <c r="DM15" s="114" t="s">
        <v>128</v>
      </c>
      <c r="DN15" s="75" t="s">
        <v>126</v>
      </c>
      <c r="DO15" s="475" t="s">
        <v>127</v>
      </c>
      <c r="DP15" s="475"/>
      <c r="DQ15" s="475"/>
      <c r="DR15" s="167" t="s">
        <v>278</v>
      </c>
      <c r="DS15" s="168" t="s">
        <v>279</v>
      </c>
      <c r="DT15" s="80"/>
      <c r="DV15" s="41">
        <v>0.1</v>
      </c>
      <c r="DW15" s="111">
        <f t="shared" si="5"/>
        <v>0.17085714285714287</v>
      </c>
      <c r="DX15" s="190">
        <f t="shared" ref="DX15:DX78" si="12">DR17 ^2 - (DR17 * DS17) + DS17^2</f>
        <v>1.2313749266547398E+17</v>
      </c>
      <c r="DY15" s="172">
        <f t="shared" ref="DY15:DY78" si="13">$DX$9/SQRT(DX15)</f>
        <v>1.2823818441030266</v>
      </c>
      <c r="EB15" s="80"/>
      <c r="ED15" s="113" t="s">
        <v>193</v>
      </c>
      <c r="EE15" s="102" t="s">
        <v>54</v>
      </c>
      <c r="EF15" s="577" t="s">
        <v>322</v>
      </c>
      <c r="EG15" s="577"/>
      <c r="EH15" s="38" t="s">
        <v>22</v>
      </c>
      <c r="EK15" s="80"/>
      <c r="EN15" s="81"/>
      <c r="EO15" s="124">
        <v>0.2</v>
      </c>
      <c r="EP15" s="204">
        <f t="shared" si="0"/>
        <v>440.57636094081147</v>
      </c>
      <c r="EQ15" s="80"/>
      <c r="ES15" s="113" t="s">
        <v>76</v>
      </c>
      <c r="ET15" s="102" t="s">
        <v>53</v>
      </c>
      <c r="EU15" s="166" t="s">
        <v>321</v>
      </c>
      <c r="EV15" s="38" t="s">
        <v>22</v>
      </c>
      <c r="EX15" s="80"/>
      <c r="EZ15" s="41">
        <v>0.1</v>
      </c>
      <c r="FA15" s="101">
        <f t="shared" si="6"/>
        <v>9.7342857142857148E-2</v>
      </c>
      <c r="FB15" s="101">
        <f t="shared" si="7"/>
        <v>-4.8671428571428574E-2</v>
      </c>
      <c r="FC15" s="543">
        <f t="shared" si="8"/>
        <v>-442832409.64840263</v>
      </c>
      <c r="FD15" s="514"/>
      <c r="FE15" s="544"/>
      <c r="FF15" s="80"/>
      <c r="FH15" s="113" t="s">
        <v>255</v>
      </c>
      <c r="FI15" s="114" t="s">
        <v>128</v>
      </c>
      <c r="FJ15" s="75" t="s">
        <v>126</v>
      </c>
      <c r="FK15" s="475" t="s">
        <v>127</v>
      </c>
      <c r="FL15" s="475"/>
      <c r="FM15" s="475"/>
      <c r="FN15" s="167" t="s">
        <v>278</v>
      </c>
      <c r="FO15" s="168" t="s">
        <v>279</v>
      </c>
      <c r="FP15" s="80"/>
      <c r="FR15" s="41">
        <v>0.1</v>
      </c>
      <c r="FS15" s="101">
        <f t="shared" si="9"/>
        <v>9.7342857142857148E-2</v>
      </c>
      <c r="FT15" s="190">
        <f t="shared" ref="FT15:FT78" si="14">FN17^2 - FN17*FO17 +FO17^2</f>
        <v>1.9610054303501069E+17</v>
      </c>
      <c r="FU15" s="172">
        <f t="shared" si="10"/>
        <v>1.0161857854019498</v>
      </c>
      <c r="FX15" s="80"/>
      <c r="GA15" s="51"/>
      <c r="GB15" s="41">
        <v>0.8</v>
      </c>
      <c r="GC15" s="42">
        <v>-7410</v>
      </c>
      <c r="GD15" s="50"/>
      <c r="GE15" s="51"/>
      <c r="GF15" s="41">
        <v>0.8</v>
      </c>
      <c r="GG15" s="42">
        <v>35466</v>
      </c>
      <c r="GH15" s="50"/>
      <c r="GI15" s="51"/>
      <c r="GJ15" s="41">
        <v>0.8</v>
      </c>
      <c r="GK15" s="42">
        <v>-1455</v>
      </c>
      <c r="GL15" s="50"/>
      <c r="GM15" s="51"/>
      <c r="GN15" s="41">
        <v>0.8</v>
      </c>
      <c r="GO15" s="42">
        <v>7363</v>
      </c>
      <c r="GP15" s="88"/>
    </row>
    <row r="16" spans="1:198" ht="16.5" customHeight="1">
      <c r="A16" s="587"/>
      <c r="B16" s="588"/>
      <c r="C16" s="588"/>
      <c r="E16" s="523"/>
      <c r="F16" s="524"/>
      <c r="G16" s="329" t="s">
        <v>414</v>
      </c>
      <c r="H16" s="460">
        <f>MIN(H14:H15)</f>
        <v>1.0050051334194117</v>
      </c>
      <c r="I16" s="345"/>
      <c r="J16" s="386" t="s">
        <v>379</v>
      </c>
      <c r="K16" s="330" t="s">
        <v>406</v>
      </c>
      <c r="L16" s="331">
        <f>V8</f>
        <v>6</v>
      </c>
      <c r="M16" s="389" t="s">
        <v>407</v>
      </c>
      <c r="N16" s="388">
        <f>$BO$163*1000</f>
        <v>6</v>
      </c>
      <c r="O16" s="569">
        <f t="shared" si="11"/>
        <v>0</v>
      </c>
      <c r="P16" s="570"/>
      <c r="Q16" s="367"/>
      <c r="R16" s="358"/>
      <c r="S16" s="359" t="s">
        <v>246</v>
      </c>
      <c r="T16" s="381">
        <f>T14*T15</f>
        <v>468.72</v>
      </c>
      <c r="U16" s="382" t="s">
        <v>247</v>
      </c>
      <c r="V16" s="345"/>
      <c r="X16" s="345"/>
      <c r="Y16" s="348"/>
      <c r="AT16" s="113" t="s">
        <v>358</v>
      </c>
      <c r="AU16" s="191" t="s">
        <v>361</v>
      </c>
      <c r="AV16" s="123">
        <f>$BP$163</f>
        <v>0</v>
      </c>
      <c r="AW16" s="38" t="s">
        <v>22</v>
      </c>
      <c r="BD16" s="80"/>
      <c r="BJ16" s="198"/>
      <c r="BK16" s="113"/>
      <c r="BL16" s="191"/>
      <c r="BM16" s="123"/>
      <c r="BQ16" s="321" t="s">
        <v>204</v>
      </c>
      <c r="BT16" s="119"/>
      <c r="BU16" s="119"/>
      <c r="BY16" s="119"/>
      <c r="BZ16" s="80"/>
      <c r="CB16" s="113"/>
      <c r="CC16" s="191"/>
      <c r="CD16" s="123"/>
      <c r="CF16" s="102"/>
      <c r="CG16" s="191"/>
      <c r="CH16" s="119"/>
      <c r="CI16" s="191"/>
      <c r="CJ16" s="119"/>
      <c r="CK16" s="119"/>
      <c r="CL16" s="119"/>
      <c r="CM16" s="119"/>
      <c r="CN16" s="42"/>
      <c r="CR16" s="81"/>
      <c r="CS16" s="124">
        <v>0.3</v>
      </c>
      <c r="CT16" s="204">
        <f t="shared" si="1"/>
        <v>347.08391002165502</v>
      </c>
      <c r="CU16" s="80"/>
      <c r="CW16" s="164" t="s">
        <v>95</v>
      </c>
      <c r="DB16" s="80"/>
      <c r="DD16" s="57">
        <v>0.2</v>
      </c>
      <c r="DE16" s="111">
        <f t="shared" si="2"/>
        <v>0.16971428571428573</v>
      </c>
      <c r="DF16" s="123">
        <f t="shared" si="3"/>
        <v>-8.4857142857142867E-2</v>
      </c>
      <c r="DG16" s="552">
        <f t="shared" si="4"/>
        <v>-349006730.46065205</v>
      </c>
      <c r="DH16" s="496"/>
      <c r="DI16" s="553"/>
      <c r="DJ16" s="80"/>
      <c r="DL16" s="57">
        <v>0</v>
      </c>
      <c r="DM16" s="111">
        <f t="shared" ref="DM16:DM47" si="15">BN23+BP23+BN23</f>
        <v>0.17200000000000001</v>
      </c>
      <c r="DN16" s="101">
        <f>(DG14+$DN$11)/2</f>
        <v>-176396278.06266367</v>
      </c>
      <c r="DO16" s="470">
        <f t="shared" ref="DO16:DO47" si="16" xml:space="preserve"> SQRT(( (DG14 - $DN$11) /2)^2 + DA18^2)</f>
        <v>176396278.06266367</v>
      </c>
      <c r="DP16" s="470"/>
      <c r="DQ16" s="470"/>
      <c r="DR16" s="170">
        <f>DN16+DO16</f>
        <v>0</v>
      </c>
      <c r="DS16" s="171">
        <f>DN16-DO16</f>
        <v>-352792556.12532735</v>
      </c>
      <c r="DT16" s="80"/>
      <c r="DV16" s="57">
        <v>0.2</v>
      </c>
      <c r="DW16" s="111">
        <f t="shared" si="5"/>
        <v>0.16971428571428573</v>
      </c>
      <c r="DX16" s="190">
        <f t="shared" si="12"/>
        <v>1.2180569790683424E+17</v>
      </c>
      <c r="DY16" s="172">
        <f t="shared" si="13"/>
        <v>1.2893734152520426</v>
      </c>
      <c r="EB16" s="80"/>
      <c r="ED16" s="113" t="s">
        <v>290</v>
      </c>
      <c r="EE16" s="102" t="s">
        <v>53</v>
      </c>
      <c r="EF16" s="577" t="s">
        <v>322</v>
      </c>
      <c r="EG16" s="577"/>
      <c r="EH16" s="38" t="s">
        <v>22</v>
      </c>
      <c r="EK16" s="80"/>
      <c r="EN16" s="81"/>
      <c r="EO16" s="124">
        <v>0.3</v>
      </c>
      <c r="EP16" s="204">
        <f t="shared" si="0"/>
        <v>438.29827543279032</v>
      </c>
      <c r="EQ16" s="80"/>
      <c r="ES16" s="164" t="s">
        <v>95</v>
      </c>
      <c r="EX16" s="80"/>
      <c r="EZ16" s="41">
        <v>0.2</v>
      </c>
      <c r="FA16" s="101">
        <f t="shared" si="6"/>
        <v>9.6685714285714291E-2</v>
      </c>
      <c r="FB16" s="101">
        <f t="shared" si="7"/>
        <v>-4.8342857142857146E-2</v>
      </c>
      <c r="FC16" s="543">
        <f t="shared" si="8"/>
        <v>-440576360.94081146</v>
      </c>
      <c r="FD16" s="514"/>
      <c r="FE16" s="544"/>
      <c r="FF16" s="80"/>
      <c r="FH16" s="41">
        <v>0</v>
      </c>
      <c r="FI16" s="101">
        <f t="shared" ref="FI16:FI47" si="17">CE23</f>
        <v>9.8000000000000004E-2</v>
      </c>
      <c r="FJ16" s="119">
        <f t="shared" ref="FJ16:FJ47" si="18">($FJ$11+FC14)/2</f>
        <v>-222533344.91437089</v>
      </c>
      <c r="FK16" s="541">
        <f t="shared" ref="FK16:FK47" si="19">SQRT( ((FC14-$FJ$11)/2)^2 +EW18)</f>
        <v>222533344.91437089</v>
      </c>
      <c r="FL16" s="541"/>
      <c r="FM16" s="541"/>
      <c r="FN16" s="170">
        <f>FJ16+FK16</f>
        <v>0</v>
      </c>
      <c r="FO16" s="184">
        <f>FJ16-FK16</f>
        <v>-445066689.82874179</v>
      </c>
      <c r="FP16" s="80"/>
      <c r="FR16" s="41">
        <v>0.2</v>
      </c>
      <c r="FS16" s="101">
        <f t="shared" si="9"/>
        <v>9.6685714285714291E-2</v>
      </c>
      <c r="FT16" s="190">
        <f t="shared" si="14"/>
        <v>1.9410752981984816E+17</v>
      </c>
      <c r="FU16" s="172">
        <f t="shared" si="10"/>
        <v>1.0213893433571088</v>
      </c>
      <c r="FX16" s="80"/>
      <c r="GA16" s="51"/>
      <c r="GB16" s="41">
        <v>0.9</v>
      </c>
      <c r="GC16" s="42">
        <v>-7330</v>
      </c>
      <c r="GD16" s="50"/>
      <c r="GE16" s="51"/>
      <c r="GF16" s="41">
        <v>0.9</v>
      </c>
      <c r="GG16" s="42">
        <v>34729</v>
      </c>
      <c r="GH16" s="50"/>
      <c r="GI16" s="51"/>
      <c r="GJ16" s="41">
        <v>0.9</v>
      </c>
      <c r="GK16" s="42">
        <v>-1440</v>
      </c>
      <c r="GL16" s="50"/>
      <c r="GM16" s="51"/>
      <c r="GN16" s="41">
        <v>0.9</v>
      </c>
      <c r="GO16" s="42">
        <v>7218.25</v>
      </c>
      <c r="GP16" s="88"/>
    </row>
    <row r="17" spans="1:198" ht="18" customHeight="1" thickBot="1">
      <c r="A17" s="587"/>
      <c r="B17" s="588"/>
      <c r="C17" s="588"/>
      <c r="E17" s="525"/>
      <c r="F17" s="526"/>
      <c r="G17" s="345"/>
      <c r="H17" s="345"/>
      <c r="I17" s="345"/>
      <c r="J17" s="337" t="s">
        <v>378</v>
      </c>
      <c r="K17" s="217" t="s">
        <v>260</v>
      </c>
      <c r="L17" s="218">
        <f>V9</f>
        <v>160</v>
      </c>
      <c r="M17" s="327" t="s">
        <v>401</v>
      </c>
      <c r="N17" s="219">
        <f>$BP$163*1000</f>
        <v>0</v>
      </c>
      <c r="O17" s="567">
        <f t="shared" si="11"/>
        <v>1</v>
      </c>
      <c r="P17" s="568"/>
      <c r="Q17" s="366"/>
      <c r="R17" s="345"/>
      <c r="S17" s="360"/>
      <c r="T17" s="345"/>
      <c r="U17" s="345"/>
      <c r="V17" s="345"/>
      <c r="W17" s="345"/>
      <c r="X17" s="345"/>
      <c r="Y17" s="348"/>
      <c r="AT17" s="113"/>
      <c r="AU17" s="191"/>
      <c r="AV17" s="123"/>
      <c r="BD17" s="80"/>
      <c r="BJ17" s="198"/>
      <c r="BK17" s="113" t="s">
        <v>262</v>
      </c>
      <c r="BL17" s="102" t="s">
        <v>8</v>
      </c>
      <c r="BM17" s="38">
        <f>H6</f>
        <v>6.5714285714285709E-3</v>
      </c>
      <c r="BO17" s="192"/>
      <c r="BP17" s="37"/>
      <c r="BQ17" s="37"/>
      <c r="BR17" s="37"/>
      <c r="BS17" s="192" t="s">
        <v>202</v>
      </c>
      <c r="BT17" s="119"/>
      <c r="BU17" s="119"/>
      <c r="BY17" s="119"/>
      <c r="BZ17" s="42"/>
      <c r="CA17" s="119"/>
      <c r="CB17" s="113" t="s">
        <v>262</v>
      </c>
      <c r="CC17" s="102" t="s">
        <v>9</v>
      </c>
      <c r="CD17" s="38">
        <f>BM18</f>
        <v>0</v>
      </c>
      <c r="CE17" s="38" t="s">
        <v>316</v>
      </c>
      <c r="CF17" s="102"/>
      <c r="CG17" s="191"/>
      <c r="CH17" s="119"/>
      <c r="CI17" s="191"/>
      <c r="CJ17" s="119"/>
      <c r="CK17" s="119"/>
      <c r="CL17" s="119"/>
      <c r="CM17" s="119"/>
      <c r="CN17" s="42"/>
      <c r="CR17" s="81"/>
      <c r="CS17" s="124">
        <v>0.4</v>
      </c>
      <c r="CT17" s="204">
        <f t="shared" si="1"/>
        <v>345.14078604403971</v>
      </c>
      <c r="CU17" s="80"/>
      <c r="CW17" s="113" t="s">
        <v>255</v>
      </c>
      <c r="CX17" s="102" t="s">
        <v>156</v>
      </c>
      <c r="CY17" s="114" t="s">
        <v>153</v>
      </c>
      <c r="CZ17" s="75"/>
      <c r="DA17" s="173" t="s">
        <v>49</v>
      </c>
      <c r="DB17" s="80"/>
      <c r="DD17" s="41">
        <v>0.3</v>
      </c>
      <c r="DE17" s="111">
        <f t="shared" si="2"/>
        <v>0.16857142857142859</v>
      </c>
      <c r="DF17" s="123">
        <f t="shared" si="3"/>
        <v>-8.4285714285714297E-2</v>
      </c>
      <c r="DG17" s="552">
        <f t="shared" si="4"/>
        <v>-347083910.02165502</v>
      </c>
      <c r="DH17" s="496"/>
      <c r="DI17" s="553"/>
      <c r="DJ17" s="80"/>
      <c r="DL17" s="41">
        <v>0.1</v>
      </c>
      <c r="DM17" s="111">
        <f t="shared" si="15"/>
        <v>0.17085714285714287</v>
      </c>
      <c r="DN17" s="101">
        <f t="shared" ref="DN17:DN80" si="20">(DG15+$DN$11)/2</f>
        <v>-175454761.0250816</v>
      </c>
      <c r="DO17" s="470">
        <f t="shared" ref="DO17:DO22" si="21" xml:space="preserve"> SQRT(( (DG15 - $DN$11) /2)^2 + DA19^2)</f>
        <v>175454761.0250816</v>
      </c>
      <c r="DP17" s="470"/>
      <c r="DQ17" s="470"/>
      <c r="DR17" s="170">
        <f t="shared" ref="DR17:DR80" si="22">DN17+DO17</f>
        <v>0</v>
      </c>
      <c r="DS17" s="171">
        <f t="shared" ref="DS17:DS80" si="23">DN17-DO17</f>
        <v>-350909522.05016321</v>
      </c>
      <c r="DT17" s="80"/>
      <c r="DV17" s="41">
        <v>0.3</v>
      </c>
      <c r="DW17" s="111">
        <f t="shared" si="5"/>
        <v>0.16857142857142859</v>
      </c>
      <c r="DX17" s="190">
        <f>DR19 ^2 - (DR19 * DS19) + DS19^2</f>
        <v>1.2046724059592032E+17</v>
      </c>
      <c r="DY17" s="172">
        <f t="shared" si="13"/>
        <v>1.2965164532459137</v>
      </c>
      <c r="EB17" s="80"/>
      <c r="ED17" s="113" t="s">
        <v>184</v>
      </c>
      <c r="EE17" s="102" t="s">
        <v>7</v>
      </c>
      <c r="EF17" s="474" t="s">
        <v>282</v>
      </c>
      <c r="EG17" s="474"/>
      <c r="EH17" s="38" t="s">
        <v>48</v>
      </c>
      <c r="EK17" s="80"/>
      <c r="EN17" s="81"/>
      <c r="EO17" s="124">
        <v>0.4</v>
      </c>
      <c r="EP17" s="204">
        <f t="shared" si="0"/>
        <v>435.99788241913035</v>
      </c>
      <c r="EQ17" s="80"/>
      <c r="ES17" s="113" t="s">
        <v>255</v>
      </c>
      <c r="ET17" s="102" t="s">
        <v>156</v>
      </c>
      <c r="EU17" s="114" t="s">
        <v>153</v>
      </c>
      <c r="EV17" s="75"/>
      <c r="EW17" s="173" t="s">
        <v>49</v>
      </c>
      <c r="EX17" s="80"/>
      <c r="EZ17" s="41">
        <v>0.3</v>
      </c>
      <c r="FA17" s="101">
        <f t="shared" si="6"/>
        <v>9.6028571428571435E-2</v>
      </c>
      <c r="FB17" s="101">
        <f t="shared" si="7"/>
        <v>-4.8014285714285718E-2</v>
      </c>
      <c r="FC17" s="543">
        <f t="shared" si="8"/>
        <v>-438298275.43279034</v>
      </c>
      <c r="FD17" s="514"/>
      <c r="FE17" s="544"/>
      <c r="FF17" s="80"/>
      <c r="FH17" s="41">
        <v>0.1</v>
      </c>
      <c r="FI17" s="101">
        <f t="shared" si="17"/>
        <v>9.7342857142857148E-2</v>
      </c>
      <c r="FJ17" s="119">
        <f t="shared" si="18"/>
        <v>-221416204.82420132</v>
      </c>
      <c r="FK17" s="541">
        <f t="shared" si="19"/>
        <v>221416204.82420132</v>
      </c>
      <c r="FL17" s="541"/>
      <c r="FM17" s="541"/>
      <c r="FN17" s="170">
        <f t="shared" ref="FN17:FN80" si="24">FJ17+FK17</f>
        <v>0</v>
      </c>
      <c r="FO17" s="184">
        <f t="shared" ref="FO17:FO80" si="25">FJ17-FK17</f>
        <v>-442832409.64840263</v>
      </c>
      <c r="FP17" s="80"/>
      <c r="FR17" s="41">
        <v>0.3</v>
      </c>
      <c r="FS17" s="101">
        <f t="shared" si="9"/>
        <v>9.6028571428571435E-2</v>
      </c>
      <c r="FT17" s="190">
        <f>FN19^2 - FN19*FO19 +FO19^2</f>
        <v>1.9210537824735814E+17</v>
      </c>
      <c r="FU17" s="172">
        <f t="shared" si="10"/>
        <v>1.0266980848958509</v>
      </c>
      <c r="FX17" s="80"/>
      <c r="GA17" s="51"/>
      <c r="GB17" s="41">
        <v>1</v>
      </c>
      <c r="GC17" s="42">
        <v>-7250</v>
      </c>
      <c r="GD17" s="50"/>
      <c r="GE17" s="51"/>
      <c r="GF17" s="41">
        <v>1</v>
      </c>
      <c r="GG17" s="42">
        <v>34000</v>
      </c>
      <c r="GH17" s="50"/>
      <c r="GI17" s="51"/>
      <c r="GJ17" s="41">
        <v>1</v>
      </c>
      <c r="GK17" s="42">
        <v>-1425</v>
      </c>
      <c r="GL17" s="50"/>
      <c r="GM17" s="51"/>
      <c r="GN17" s="41">
        <v>1</v>
      </c>
      <c r="GO17" s="42">
        <v>7075</v>
      </c>
      <c r="GP17" s="88"/>
    </row>
    <row r="18" spans="1:198" ht="22.5" customHeight="1" thickTop="1" thickBot="1">
      <c r="A18" s="449"/>
      <c r="B18" s="449"/>
      <c r="C18" s="449"/>
      <c r="E18" s="527" t="s">
        <v>394</v>
      </c>
      <c r="F18" s="528"/>
      <c r="G18" s="345"/>
      <c r="H18" s="345"/>
      <c r="I18" s="345"/>
      <c r="J18" s="338" t="s">
        <v>375</v>
      </c>
      <c r="K18" s="556">
        <f>T16</f>
        <v>468.72</v>
      </c>
      <c r="L18" s="557"/>
      <c r="M18" s="558">
        <f>T14*AU23</f>
        <v>41.731200000000001</v>
      </c>
      <c r="N18" s="559"/>
      <c r="O18" s="574">
        <f>ABS((M18-K18) / K18)</f>
        <v>0.91096774193548391</v>
      </c>
      <c r="P18" s="575"/>
      <c r="Q18" s="368"/>
      <c r="R18" s="345"/>
      <c r="S18" s="357"/>
      <c r="T18" s="361"/>
      <c r="U18" s="345"/>
      <c r="V18" s="345"/>
      <c r="W18" s="345"/>
      <c r="X18" s="345"/>
      <c r="Y18" s="348"/>
      <c r="AT18" s="113"/>
      <c r="AU18" s="191"/>
      <c r="AV18" s="123"/>
      <c r="BD18" s="80"/>
      <c r="BJ18" s="198"/>
      <c r="BK18" s="113" t="s">
        <v>264</v>
      </c>
      <c r="BL18" s="102" t="s">
        <v>9</v>
      </c>
      <c r="BM18" s="38">
        <f>H7</f>
        <v>0</v>
      </c>
      <c r="BQ18" s="75" t="s">
        <v>214</v>
      </c>
      <c r="BR18" s="75" t="s">
        <v>203</v>
      </c>
      <c r="BT18" s="119"/>
      <c r="BU18" s="119"/>
      <c r="BV18" s="119"/>
      <c r="BW18" s="119"/>
      <c r="BX18" s="119"/>
      <c r="BY18" s="119"/>
      <c r="BZ18" s="42"/>
      <c r="CA18" s="119"/>
      <c r="CB18" s="113" t="s">
        <v>264</v>
      </c>
      <c r="CC18" s="102" t="s">
        <v>8</v>
      </c>
      <c r="CD18" s="38">
        <f>H6</f>
        <v>6.5714285714285709E-3</v>
      </c>
      <c r="CG18" s="119"/>
      <c r="CH18" s="119"/>
      <c r="CI18" s="119"/>
      <c r="CJ18" s="119"/>
      <c r="CK18" s="119"/>
      <c r="CL18" s="119"/>
      <c r="CM18" s="119"/>
      <c r="CN18" s="42"/>
      <c r="CR18" s="81"/>
      <c r="CS18" s="124">
        <v>0.5</v>
      </c>
      <c r="CT18" s="204">
        <f t="shared" si="1"/>
        <v>343.17708052706473</v>
      </c>
      <c r="CU18" s="80"/>
      <c r="CW18" s="57">
        <v>0</v>
      </c>
      <c r="CX18" s="111">
        <f t="shared" ref="CX18:CX49" si="26">BN23+BP23+BN23</f>
        <v>0.17200000000000001</v>
      </c>
      <c r="CY18" s="129">
        <f t="shared" ref="CY18:CY49" si="27" xml:space="preserve"> (BM23 * BR23 * CX18) - (BM23*CX18^2)/2</f>
        <v>0</v>
      </c>
      <c r="CZ18" s="130"/>
      <c r="DA18" s="174">
        <f t="shared" ref="DA18:DA49" si="28" xml:space="preserve"> (GC7*CY18) / (BY23*BM23)</f>
        <v>0</v>
      </c>
      <c r="DB18" s="80"/>
      <c r="DD18" s="57">
        <v>0.4</v>
      </c>
      <c r="DE18" s="111">
        <f t="shared" si="2"/>
        <v>0.16742857142857145</v>
      </c>
      <c r="DF18" s="123">
        <f t="shared" si="3"/>
        <v>-8.3714285714285727E-2</v>
      </c>
      <c r="DG18" s="552">
        <f t="shared" si="4"/>
        <v>-345140786.04403973</v>
      </c>
      <c r="DH18" s="496"/>
      <c r="DI18" s="553"/>
      <c r="DJ18" s="80"/>
      <c r="DL18" s="57">
        <v>0.2</v>
      </c>
      <c r="DM18" s="111">
        <f t="shared" si="15"/>
        <v>0.16971428571428573</v>
      </c>
      <c r="DN18" s="101">
        <f t="shared" si="20"/>
        <v>-174503365.23032603</v>
      </c>
      <c r="DO18" s="470">
        <f t="shared" si="21"/>
        <v>174503365.23032603</v>
      </c>
      <c r="DP18" s="470"/>
      <c r="DQ18" s="470"/>
      <c r="DR18" s="170">
        <f t="shared" si="22"/>
        <v>0</v>
      </c>
      <c r="DS18" s="171">
        <f t="shared" si="23"/>
        <v>-349006730.46065205</v>
      </c>
      <c r="DT18" s="80"/>
      <c r="DV18" s="57">
        <v>0.4</v>
      </c>
      <c r="DW18" s="111">
        <f t="shared" si="5"/>
        <v>0.16742857142857145</v>
      </c>
      <c r="DX18" s="190">
        <f>DR20 ^2 - (DR20 * DS20) + DS20^2</f>
        <v>1.191221621910976E+17</v>
      </c>
      <c r="DY18" s="172">
        <f t="shared" si="13"/>
        <v>1.3038157708274452</v>
      </c>
      <c r="EB18" s="80"/>
      <c r="ED18" s="164" t="s">
        <v>95</v>
      </c>
      <c r="EK18" s="80"/>
      <c r="EN18" s="81"/>
      <c r="EO18" s="124">
        <v>0.5</v>
      </c>
      <c r="EP18" s="204">
        <f t="shared" si="0"/>
        <v>433.67490885113688</v>
      </c>
      <c r="EQ18" s="80"/>
      <c r="ES18" s="41">
        <v>0</v>
      </c>
      <c r="ET18" s="124">
        <f t="shared" ref="ET18:ET49" si="29">CE23</f>
        <v>9.8000000000000004E-2</v>
      </c>
      <c r="EU18" s="129">
        <f t="shared" ref="EU18:EU49" si="30" xml:space="preserve"> (CD23*CI23*ET18)-(CD23*ET18^2)/2</f>
        <v>0</v>
      </c>
      <c r="EV18" s="119"/>
      <c r="EW18" s="451">
        <f t="shared" ref="EW18:EW49" si="31" xml:space="preserve"> (GK7*EU18) / (CM23*CD23*2)</f>
        <v>0</v>
      </c>
      <c r="EX18" s="80"/>
      <c r="EZ18" s="41">
        <v>0.4</v>
      </c>
      <c r="FA18" s="101">
        <f t="shared" si="6"/>
        <v>9.5371428571428579E-2</v>
      </c>
      <c r="FB18" s="101">
        <f t="shared" si="7"/>
        <v>-4.768571428571429E-2</v>
      </c>
      <c r="FC18" s="543">
        <f t="shared" si="8"/>
        <v>-435997882.41913033</v>
      </c>
      <c r="FD18" s="514"/>
      <c r="FE18" s="544"/>
      <c r="FF18" s="80"/>
      <c r="FH18" s="41">
        <v>0.2</v>
      </c>
      <c r="FI18" s="101">
        <f t="shared" si="17"/>
        <v>9.6685714285714291E-2</v>
      </c>
      <c r="FJ18" s="119">
        <f t="shared" si="18"/>
        <v>-220288180.47040573</v>
      </c>
      <c r="FK18" s="541">
        <f t="shared" si="19"/>
        <v>220288180.47040573</v>
      </c>
      <c r="FL18" s="541"/>
      <c r="FM18" s="541"/>
      <c r="FN18" s="170">
        <f t="shared" si="24"/>
        <v>0</v>
      </c>
      <c r="FO18" s="184">
        <f t="shared" si="25"/>
        <v>-440576360.94081146</v>
      </c>
      <c r="FP18" s="80"/>
      <c r="FR18" s="41">
        <v>0.4</v>
      </c>
      <c r="FS18" s="101">
        <f t="shared" si="9"/>
        <v>9.5371428571428579E-2</v>
      </c>
      <c r="FT18" s="190">
        <f>FN20^2 - FN20*FO20 +FO20^2</f>
        <v>1.9009415347396579E+17</v>
      </c>
      <c r="FU18" s="172">
        <f t="shared" si="10"/>
        <v>1.0321151045577999</v>
      </c>
      <c r="FX18" s="80"/>
      <c r="GA18" s="51"/>
      <c r="GB18" s="41">
        <v>1.1000000000000001</v>
      </c>
      <c r="GC18" s="42">
        <v>-7170</v>
      </c>
      <c r="GD18" s="50"/>
      <c r="GE18" s="51"/>
      <c r="GF18" s="41">
        <v>1.1000000000000001</v>
      </c>
      <c r="GG18" s="42">
        <v>33279</v>
      </c>
      <c r="GH18" s="50"/>
      <c r="GI18" s="51"/>
      <c r="GJ18" s="41">
        <v>1.1000000000000001</v>
      </c>
      <c r="GK18" s="42">
        <v>-1410</v>
      </c>
      <c r="GL18" s="50"/>
      <c r="GM18" s="51"/>
      <c r="GN18" s="41">
        <v>1.1000000000000001</v>
      </c>
      <c r="GO18" s="42">
        <v>6933.25</v>
      </c>
      <c r="GP18" s="88"/>
    </row>
    <row r="19" spans="1:198" ht="19" customHeight="1" thickTop="1">
      <c r="A19" s="587" t="s">
        <v>535</v>
      </c>
      <c r="B19" s="588"/>
      <c r="C19" s="588"/>
      <c r="E19" s="339" t="s">
        <v>344</v>
      </c>
      <c r="F19" s="328">
        <f>( W6 - W8 ) /14</f>
        <v>6.5714285714285709E-3</v>
      </c>
      <c r="G19" s="345"/>
      <c r="H19" s="345"/>
      <c r="I19" s="345"/>
      <c r="J19" s="347"/>
      <c r="K19" s="353"/>
      <c r="L19" s="362"/>
      <c r="M19" s="363"/>
      <c r="N19" s="360"/>
      <c r="O19" s="364"/>
      <c r="P19" s="364"/>
      <c r="Q19" s="364"/>
      <c r="R19" s="345"/>
      <c r="S19" s="357"/>
      <c r="T19" s="345"/>
      <c r="U19" s="345"/>
      <c r="V19" s="345"/>
      <c r="W19" s="345"/>
      <c r="X19" s="345"/>
      <c r="Y19" s="348"/>
      <c r="AT19" s="113"/>
      <c r="AU19" s="191"/>
      <c r="AV19" s="123"/>
      <c r="BD19" s="80"/>
      <c r="BJ19" s="198"/>
      <c r="BK19" s="113" t="s">
        <v>265</v>
      </c>
      <c r="BL19" s="102" t="s">
        <v>4</v>
      </c>
      <c r="BM19" s="38">
        <f>H8</f>
        <v>0</v>
      </c>
      <c r="BP19" s="119"/>
      <c r="BQ19" s="119"/>
      <c r="BR19" s="119"/>
      <c r="BS19" s="119"/>
      <c r="BT19" s="119"/>
      <c r="BU19" s="119"/>
      <c r="BV19" s="119"/>
      <c r="BW19" s="119"/>
      <c r="BX19" s="119"/>
      <c r="BY19" s="119"/>
      <c r="BZ19" s="42"/>
      <c r="CA19" s="119"/>
      <c r="CB19" s="113" t="s">
        <v>265</v>
      </c>
      <c r="CC19" s="102" t="s">
        <v>5</v>
      </c>
      <c r="CD19" s="38">
        <f>H9</f>
        <v>1.1428571428571429E-2</v>
      </c>
      <c r="CF19" s="102"/>
      <c r="CG19" s="119"/>
      <c r="CH19" s="119"/>
      <c r="CI19" s="119"/>
      <c r="CJ19" s="119"/>
      <c r="CK19" s="119"/>
      <c r="CL19" s="119"/>
      <c r="CM19" s="119"/>
      <c r="CN19" s="42"/>
      <c r="CR19" s="81"/>
      <c r="CS19" s="124">
        <v>0.6</v>
      </c>
      <c r="CT19" s="204">
        <f t="shared" si="1"/>
        <v>341.19251220989327</v>
      </c>
      <c r="CU19" s="80"/>
      <c r="CW19" s="41">
        <v>0.1</v>
      </c>
      <c r="CX19" s="111">
        <f t="shared" si="26"/>
        <v>0.17085714285714287</v>
      </c>
      <c r="CY19" s="129">
        <f t="shared" si="27"/>
        <v>0</v>
      </c>
      <c r="CZ19" s="130"/>
      <c r="DA19" s="174">
        <f t="shared" si="28"/>
        <v>0</v>
      </c>
      <c r="DB19" s="80"/>
      <c r="DD19" s="41">
        <v>0.5</v>
      </c>
      <c r="DE19" s="111">
        <f t="shared" si="2"/>
        <v>0.16628571428571429</v>
      </c>
      <c r="DF19" s="123">
        <f t="shared" si="3"/>
        <v>-8.3142857142857143E-2</v>
      </c>
      <c r="DG19" s="552">
        <f t="shared" si="4"/>
        <v>-343177080.52706474</v>
      </c>
      <c r="DH19" s="496"/>
      <c r="DI19" s="553"/>
      <c r="DJ19" s="80"/>
      <c r="DL19" s="41">
        <v>0.3</v>
      </c>
      <c r="DM19" s="111">
        <f t="shared" si="15"/>
        <v>0.16857142857142859</v>
      </c>
      <c r="DN19" s="101">
        <f>(DG17+$DN$11)/2</f>
        <v>-173541955.01082751</v>
      </c>
      <c r="DO19" s="470">
        <f t="shared" si="21"/>
        <v>173541955.01082751</v>
      </c>
      <c r="DP19" s="470"/>
      <c r="DQ19" s="470"/>
      <c r="DR19" s="170">
        <f t="shared" si="22"/>
        <v>0</v>
      </c>
      <c r="DS19" s="171">
        <f t="shared" si="23"/>
        <v>-347083910.02165502</v>
      </c>
      <c r="DT19" s="80"/>
      <c r="DV19" s="41">
        <v>0.5</v>
      </c>
      <c r="DW19" s="111">
        <f t="shared" si="5"/>
        <v>0.16628571428571429</v>
      </c>
      <c r="DX19" s="190">
        <f>DR21 ^2 - (DR21 * DS21) + DS21^2</f>
        <v>1.1777050859907947E+17</v>
      </c>
      <c r="DY19" s="172">
        <f t="shared" si="13"/>
        <v>1.3112763804298133</v>
      </c>
      <c r="EB19" s="80"/>
      <c r="ED19" s="81" t="s">
        <v>179</v>
      </c>
      <c r="EE19" s="75" t="s">
        <v>27</v>
      </c>
      <c r="EF19" s="102" t="s">
        <v>430</v>
      </c>
      <c r="EG19" s="475" t="s">
        <v>431</v>
      </c>
      <c r="EH19" s="475"/>
      <c r="EI19" s="75" t="s">
        <v>432</v>
      </c>
      <c r="EJ19" s="169" t="s">
        <v>176</v>
      </c>
      <c r="EK19" s="208"/>
      <c r="EN19" s="81"/>
      <c r="EO19" s="124">
        <v>0.6</v>
      </c>
      <c r="EP19" s="204">
        <f t="shared" si="0"/>
        <v>431.32907943614629</v>
      </c>
      <c r="EQ19" s="80"/>
      <c r="ES19" s="41">
        <v>0.1</v>
      </c>
      <c r="ET19" s="124">
        <f t="shared" si="29"/>
        <v>9.7342857142857148E-2</v>
      </c>
      <c r="EU19" s="129">
        <f t="shared" si="30"/>
        <v>0</v>
      </c>
      <c r="EV19" s="119"/>
      <c r="EW19" s="451">
        <f t="shared" si="31"/>
        <v>0</v>
      </c>
      <c r="EX19" s="80"/>
      <c r="EZ19" s="41">
        <v>0.5</v>
      </c>
      <c r="FA19" s="101">
        <f t="shared" si="6"/>
        <v>9.4714285714285723E-2</v>
      </c>
      <c r="FB19" s="101">
        <f t="shared" si="7"/>
        <v>-4.7357142857142862E-2</v>
      </c>
      <c r="FC19" s="543">
        <f t="shared" si="8"/>
        <v>-433674908.85113686</v>
      </c>
      <c r="FD19" s="514"/>
      <c r="FE19" s="544"/>
      <c r="FF19" s="80"/>
      <c r="FH19" s="41">
        <v>0.3</v>
      </c>
      <c r="FI19" s="101">
        <f t="shared" si="17"/>
        <v>9.6028571428571435E-2</v>
      </c>
      <c r="FJ19" s="119">
        <f t="shared" si="18"/>
        <v>-219149137.71639517</v>
      </c>
      <c r="FK19" s="541">
        <f t="shared" si="19"/>
        <v>219149137.71639517</v>
      </c>
      <c r="FL19" s="541"/>
      <c r="FM19" s="541"/>
      <c r="FN19" s="170">
        <f t="shared" si="24"/>
        <v>0</v>
      </c>
      <c r="FO19" s="184">
        <f t="shared" si="25"/>
        <v>-438298275.43279034</v>
      </c>
      <c r="FP19" s="80"/>
      <c r="FR19" s="41">
        <v>0.5</v>
      </c>
      <c r="FS19" s="101">
        <f t="shared" si="9"/>
        <v>9.4714285714285723E-2</v>
      </c>
      <c r="FT19" s="190">
        <f>FN21^2 - FN21*FO21 +FO21^2</f>
        <v>1.8807392656704186E+17</v>
      </c>
      <c r="FU19" s="172">
        <f t="shared" si="10"/>
        <v>1.0376436146423837</v>
      </c>
      <c r="FX19" s="80"/>
      <c r="GA19" s="51"/>
      <c r="GB19" s="41">
        <v>1.2</v>
      </c>
      <c r="GC19" s="42">
        <v>-7090</v>
      </c>
      <c r="GD19" s="50"/>
      <c r="GE19" s="51"/>
      <c r="GF19" s="41">
        <v>1.2</v>
      </c>
      <c r="GG19" s="42">
        <v>32566</v>
      </c>
      <c r="GH19" s="50"/>
      <c r="GI19" s="51"/>
      <c r="GJ19" s="41">
        <v>1.2</v>
      </c>
      <c r="GK19" s="42">
        <v>-1395</v>
      </c>
      <c r="GL19" s="50"/>
      <c r="GM19" s="51"/>
      <c r="GN19" s="41">
        <v>1.2</v>
      </c>
      <c r="GO19" s="42">
        <v>6793</v>
      </c>
      <c r="GP19" s="88"/>
    </row>
    <row r="20" spans="1:198" ht="17" customHeight="1" thickBot="1">
      <c r="A20" s="587"/>
      <c r="B20" s="588"/>
      <c r="C20" s="588"/>
      <c r="E20" s="340" t="s">
        <v>346</v>
      </c>
      <c r="F20" s="341">
        <f>W9/14</f>
        <v>1.1428571428571429E-2</v>
      </c>
      <c r="G20" s="355"/>
      <c r="H20" s="355"/>
      <c r="I20" s="355"/>
      <c r="J20" s="355"/>
      <c r="K20" s="355"/>
      <c r="L20" s="355"/>
      <c r="M20" s="355"/>
      <c r="N20" s="355"/>
      <c r="O20" s="355"/>
      <c r="P20" s="355"/>
      <c r="Q20" s="355"/>
      <c r="R20" s="355"/>
      <c r="S20" s="355"/>
      <c r="T20" s="355"/>
      <c r="U20" s="355"/>
      <c r="V20" s="355"/>
      <c r="W20" s="355"/>
      <c r="X20" s="355"/>
      <c r="Y20" s="365"/>
      <c r="AT20" s="113"/>
      <c r="AU20" s="191"/>
      <c r="AV20" s="123"/>
      <c r="BD20" s="80"/>
      <c r="BE20" s="130"/>
      <c r="BJ20" s="198"/>
      <c r="BK20" s="113" t="s">
        <v>266</v>
      </c>
      <c r="BL20" s="102" t="s">
        <v>5</v>
      </c>
      <c r="BM20" s="38">
        <f>H9</f>
        <v>1.1428571428571429E-2</v>
      </c>
      <c r="BQ20" s="119"/>
      <c r="BR20" s="119"/>
      <c r="BS20" s="119"/>
      <c r="BT20" s="119"/>
      <c r="BU20" s="116"/>
      <c r="BV20" s="119"/>
      <c r="BW20" s="119"/>
      <c r="BX20" s="119"/>
      <c r="BY20" s="119"/>
      <c r="BZ20" s="42"/>
      <c r="CA20" s="119"/>
      <c r="CB20" s="113" t="s">
        <v>266</v>
      </c>
      <c r="CC20" s="102" t="s">
        <v>4</v>
      </c>
      <c r="CD20" s="38">
        <f>BM19</f>
        <v>0</v>
      </c>
      <c r="CH20" s="119"/>
      <c r="CI20" s="119"/>
      <c r="CJ20" s="119"/>
      <c r="CK20" s="119"/>
      <c r="CL20" s="116"/>
      <c r="CM20" s="119"/>
      <c r="CN20" s="42"/>
      <c r="CR20" s="81"/>
      <c r="CS20" s="124">
        <v>0.7</v>
      </c>
      <c r="CT20" s="204">
        <f t="shared" si="1"/>
        <v>339.186796633087</v>
      </c>
      <c r="CU20" s="80"/>
      <c r="CW20" s="57">
        <v>0.2</v>
      </c>
      <c r="CX20" s="111">
        <f t="shared" si="26"/>
        <v>0.16971428571428573</v>
      </c>
      <c r="CY20" s="129">
        <f t="shared" si="27"/>
        <v>0</v>
      </c>
      <c r="CZ20" s="130"/>
      <c r="DA20" s="174">
        <f t="shared" si="28"/>
        <v>0</v>
      </c>
      <c r="DB20" s="80"/>
      <c r="DD20" s="57">
        <v>0.6</v>
      </c>
      <c r="DE20" s="111">
        <f t="shared" si="2"/>
        <v>0.16514285714285715</v>
      </c>
      <c r="DF20" s="123">
        <f t="shared" si="3"/>
        <v>-8.2571428571428573E-2</v>
      </c>
      <c r="DG20" s="552">
        <f t="shared" si="4"/>
        <v>-341192512.20989329</v>
      </c>
      <c r="DH20" s="496"/>
      <c r="DI20" s="553"/>
      <c r="DJ20" s="80"/>
      <c r="DL20" s="57">
        <v>0.4</v>
      </c>
      <c r="DM20" s="111">
        <f t="shared" si="15"/>
        <v>0.16742857142857145</v>
      </c>
      <c r="DN20" s="101">
        <f>(DG18+$DN$11)/2</f>
        <v>-172570393.02201986</v>
      </c>
      <c r="DO20" s="470">
        <f t="shared" si="21"/>
        <v>172570393.02201986</v>
      </c>
      <c r="DP20" s="470"/>
      <c r="DQ20" s="470"/>
      <c r="DR20" s="170">
        <f t="shared" si="22"/>
        <v>0</v>
      </c>
      <c r="DS20" s="171">
        <f t="shared" si="23"/>
        <v>-345140786.04403973</v>
      </c>
      <c r="DT20" s="80"/>
      <c r="DV20" s="57">
        <v>0.6</v>
      </c>
      <c r="DW20" s="111">
        <f t="shared" si="5"/>
        <v>0.16514285714285715</v>
      </c>
      <c r="DX20" s="190">
        <f>DR22 ^2 - (DR22 * DS22) + DS22^2</f>
        <v>1.1641233038809818E+17</v>
      </c>
      <c r="DY20" s="172">
        <f t="shared" si="13"/>
        <v>1.3189035043159769</v>
      </c>
      <c r="EB20" s="80"/>
      <c r="ED20" s="81"/>
      <c r="EE20" s="124">
        <v>0</v>
      </c>
      <c r="EF20" s="417">
        <f t="shared" ref="EF20:EF51" si="32">(BN23+BP23 )/2</f>
        <v>8.3000000000000004E-2</v>
      </c>
      <c r="EG20" s="579">
        <f t="shared" ref="EG20:EG51" si="33" xml:space="preserve"> ( BM23 * BN23 *EF20)</f>
        <v>4.8804000000000002E-5</v>
      </c>
      <c r="EH20" s="579"/>
      <c r="EI20" s="119">
        <f t="shared" ref="EI20:EI51" si="34">ABS(GC7 * EG20 * $EF$13) / BY23</f>
        <v>348.2569276130622</v>
      </c>
      <c r="EJ20" s="172">
        <f>$EF$11/EI20</f>
        <v>1.0050051334194117</v>
      </c>
      <c r="EK20" s="80"/>
      <c r="EN20" s="81"/>
      <c r="EO20" s="124">
        <v>0.7</v>
      </c>
      <c r="EP20" s="204">
        <f t="shared" si="0"/>
        <v>428.960116748909</v>
      </c>
      <c r="EQ20" s="80"/>
      <c r="ES20" s="41">
        <v>0.2</v>
      </c>
      <c r="ET20" s="124">
        <f t="shared" si="29"/>
        <v>9.6685714285714291E-2</v>
      </c>
      <c r="EU20" s="129">
        <f t="shared" si="30"/>
        <v>0</v>
      </c>
      <c r="EV20" s="119"/>
      <c r="EW20" s="451">
        <f t="shared" si="31"/>
        <v>0</v>
      </c>
      <c r="EX20" s="80"/>
      <c r="EZ20" s="41">
        <v>0.6</v>
      </c>
      <c r="FA20" s="101">
        <f t="shared" si="6"/>
        <v>9.4057142857142867E-2</v>
      </c>
      <c r="FB20" s="101">
        <f t="shared" si="7"/>
        <v>-4.7028571428571433E-2</v>
      </c>
      <c r="FC20" s="543">
        <f t="shared" si="8"/>
        <v>-431329079.43614626</v>
      </c>
      <c r="FD20" s="514"/>
      <c r="FE20" s="544"/>
      <c r="FF20" s="80"/>
      <c r="FH20" s="41">
        <v>0.4</v>
      </c>
      <c r="FI20" s="101">
        <f t="shared" si="17"/>
        <v>9.5371428571428579E-2</v>
      </c>
      <c r="FJ20" s="119">
        <f t="shared" si="18"/>
        <v>-217998941.20956516</v>
      </c>
      <c r="FK20" s="541">
        <f t="shared" si="19"/>
        <v>217998941.20956516</v>
      </c>
      <c r="FL20" s="541"/>
      <c r="FM20" s="541"/>
      <c r="FN20" s="170">
        <f t="shared" si="24"/>
        <v>0</v>
      </c>
      <c r="FO20" s="184">
        <f t="shared" si="25"/>
        <v>-435997882.41913033</v>
      </c>
      <c r="FP20" s="80"/>
      <c r="FR20" s="41">
        <v>0.6</v>
      </c>
      <c r="FS20" s="101">
        <f t="shared" si="9"/>
        <v>9.4057142857142867E-2</v>
      </c>
      <c r="FT20" s="190">
        <f>FN22^2 - FN22*FO22 +FO22^2</f>
        <v>1.8604477476723338E+17</v>
      </c>
      <c r="FU20" s="172">
        <f t="shared" si="10"/>
        <v>1.0432869506230864</v>
      </c>
      <c r="FX20" s="80"/>
      <c r="GA20" s="51"/>
      <c r="GB20" s="41">
        <v>1.3</v>
      </c>
      <c r="GC20" s="42">
        <v>-7010</v>
      </c>
      <c r="GD20" s="50"/>
      <c r="GE20" s="51"/>
      <c r="GF20" s="41">
        <v>1.3</v>
      </c>
      <c r="GG20" s="42">
        <v>31861</v>
      </c>
      <c r="GH20" s="50"/>
      <c r="GI20" s="51"/>
      <c r="GJ20" s="41">
        <v>1.3</v>
      </c>
      <c r="GK20" s="42">
        <v>-1380</v>
      </c>
      <c r="GL20" s="50"/>
      <c r="GM20" s="51"/>
      <c r="GN20" s="41">
        <v>1.3</v>
      </c>
      <c r="GO20" s="42">
        <v>6654.25</v>
      </c>
      <c r="GP20" s="88"/>
    </row>
    <row r="21" spans="1:198" ht="17.149999999999999" customHeight="1">
      <c r="A21" s="587"/>
      <c r="B21" s="588"/>
      <c r="C21" s="588"/>
      <c r="E21" s="3"/>
      <c r="F21" s="447"/>
      <c r="N21" s="13"/>
      <c r="AT21" s="164" t="s">
        <v>95</v>
      </c>
      <c r="AU21" s="563" t="s">
        <v>368</v>
      </c>
      <c r="AV21" s="563"/>
      <c r="BD21" s="80"/>
      <c r="BJ21" s="198"/>
      <c r="BK21" s="164" t="s">
        <v>95</v>
      </c>
      <c r="BL21" s="102"/>
      <c r="BQ21" s="119"/>
      <c r="BR21" s="119"/>
      <c r="BS21" s="119"/>
      <c r="BT21" s="119"/>
      <c r="BU21" s="119"/>
      <c r="BV21" s="119"/>
      <c r="BW21" s="119"/>
      <c r="BX21" s="119"/>
      <c r="BY21" s="119"/>
      <c r="BZ21" s="42"/>
      <c r="CA21" s="119"/>
      <c r="CB21" s="164" t="s">
        <v>95</v>
      </c>
      <c r="CC21" s="102"/>
      <c r="CH21" s="119"/>
      <c r="CI21" s="119"/>
      <c r="CJ21" s="119"/>
      <c r="CK21" s="119"/>
      <c r="CL21" s="119"/>
      <c r="CM21" s="119"/>
      <c r="CN21" s="42"/>
      <c r="CR21" s="81"/>
      <c r="CS21" s="124">
        <v>0.8</v>
      </c>
      <c r="CT21" s="204">
        <f t="shared" si="1"/>
        <v>337.15964621099766</v>
      </c>
      <c r="CU21" s="80"/>
      <c r="CW21" s="41">
        <v>0.3</v>
      </c>
      <c r="CX21" s="111">
        <f t="shared" si="26"/>
        <v>0.16857142857142859</v>
      </c>
      <c r="CY21" s="129">
        <f t="shared" si="27"/>
        <v>0</v>
      </c>
      <c r="CZ21" s="130"/>
      <c r="DA21" s="174">
        <f t="shared" si="28"/>
        <v>0</v>
      </c>
      <c r="DB21" s="80"/>
      <c r="DD21" s="41">
        <v>0.7</v>
      </c>
      <c r="DE21" s="111">
        <f t="shared" si="2"/>
        <v>0.16400000000000001</v>
      </c>
      <c r="DF21" s="123">
        <f t="shared" si="3"/>
        <v>-8.2000000000000003E-2</v>
      </c>
      <c r="DG21" s="552">
        <f t="shared" si="4"/>
        <v>-339186796.63308698</v>
      </c>
      <c r="DH21" s="496"/>
      <c r="DI21" s="553"/>
      <c r="DJ21" s="80"/>
      <c r="DL21" s="41">
        <v>0.5</v>
      </c>
      <c r="DM21" s="111">
        <f t="shared" si="15"/>
        <v>0.16628571428571429</v>
      </c>
      <c r="DN21" s="101">
        <f>(DG19+$DN$11)/2</f>
        <v>-171588540.26353237</v>
      </c>
      <c r="DO21" s="470">
        <f t="shared" si="21"/>
        <v>171588540.26353237</v>
      </c>
      <c r="DP21" s="470"/>
      <c r="DQ21" s="470"/>
      <c r="DR21" s="170">
        <f t="shared" si="22"/>
        <v>0</v>
      </c>
      <c r="DS21" s="171">
        <f t="shared" si="23"/>
        <v>-343177080.52706474</v>
      </c>
      <c r="DT21" s="80"/>
      <c r="DV21" s="41">
        <v>0.7</v>
      </c>
      <c r="DW21" s="111">
        <f t="shared" si="5"/>
        <v>0.16400000000000001</v>
      </c>
      <c r="DX21" s="190">
        <f t="shared" si="12"/>
        <v>1.150476830102151E+17</v>
      </c>
      <c r="DY21" s="172">
        <f t="shared" si="13"/>
        <v>1.3267025853213987</v>
      </c>
      <c r="EB21" s="80"/>
      <c r="ED21" s="81"/>
      <c r="EE21" s="124">
        <v>0.1</v>
      </c>
      <c r="EF21" s="417">
        <f t="shared" si="32"/>
        <v>8.2428571428571434E-2</v>
      </c>
      <c r="EG21" s="579">
        <f t="shared" si="33"/>
        <v>4.8142995918367354E-5</v>
      </c>
      <c r="EH21" s="579"/>
      <c r="EI21" s="119">
        <f t="shared" si="34"/>
        <v>347.25181423900756</v>
      </c>
      <c r="EJ21" s="172">
        <f t="shared" ref="EJ21:EJ84" si="35">$EF$11/EI21</f>
        <v>1.007914100512376</v>
      </c>
      <c r="EK21" s="80"/>
      <c r="EN21" s="81"/>
      <c r="EO21" s="124">
        <v>0.8</v>
      </c>
      <c r="EP21" s="204">
        <f t="shared" si="0"/>
        <v>426.5677413558102</v>
      </c>
      <c r="EQ21" s="80"/>
      <c r="ES21" s="41">
        <v>0.3</v>
      </c>
      <c r="ET21" s="124">
        <f t="shared" si="29"/>
        <v>9.6028571428571435E-2</v>
      </c>
      <c r="EU21" s="129">
        <f t="shared" si="30"/>
        <v>0</v>
      </c>
      <c r="EV21" s="119"/>
      <c r="EW21" s="451">
        <f t="shared" si="31"/>
        <v>0</v>
      </c>
      <c r="EX21" s="80"/>
      <c r="EZ21" s="41">
        <v>0.7</v>
      </c>
      <c r="FA21" s="101">
        <f t="shared" si="6"/>
        <v>9.3400000000000011E-2</v>
      </c>
      <c r="FB21" s="101">
        <f t="shared" si="7"/>
        <v>-4.6700000000000005E-2</v>
      </c>
      <c r="FC21" s="543">
        <f t="shared" si="8"/>
        <v>-428960116.748909</v>
      </c>
      <c r="FD21" s="514"/>
      <c r="FE21" s="544"/>
      <c r="FF21" s="80"/>
      <c r="FH21" s="41">
        <v>0.5</v>
      </c>
      <c r="FI21" s="101">
        <f t="shared" si="17"/>
        <v>9.4714285714285723E-2</v>
      </c>
      <c r="FJ21" s="119">
        <f t="shared" si="18"/>
        <v>-216837454.42556843</v>
      </c>
      <c r="FK21" s="541">
        <f t="shared" si="19"/>
        <v>216837454.42556843</v>
      </c>
      <c r="FL21" s="541"/>
      <c r="FM21" s="541"/>
      <c r="FN21" s="170">
        <f t="shared" si="24"/>
        <v>0</v>
      </c>
      <c r="FO21" s="184">
        <f t="shared" si="25"/>
        <v>-433674908.85113686</v>
      </c>
      <c r="FP21" s="80"/>
      <c r="FR21" s="41">
        <v>0.7</v>
      </c>
      <c r="FS21" s="101">
        <f t="shared" si="9"/>
        <v>9.3400000000000011E-2</v>
      </c>
      <c r="FT21" s="190">
        <f t="shared" si="14"/>
        <v>1.8400678176123763E+17</v>
      </c>
      <c r="FU21" s="172">
        <f t="shared" si="10"/>
        <v>1.0490485768480118</v>
      </c>
      <c r="FX21" s="80"/>
      <c r="GA21" s="51"/>
      <c r="GB21" s="41">
        <v>1.4</v>
      </c>
      <c r="GC21" s="42">
        <v>-6930</v>
      </c>
      <c r="GD21" s="50"/>
      <c r="GE21" s="51"/>
      <c r="GF21" s="41">
        <v>1.4</v>
      </c>
      <c r="GG21" s="42">
        <v>31164</v>
      </c>
      <c r="GH21" s="50"/>
      <c r="GI21" s="51"/>
      <c r="GJ21" s="41">
        <v>1.4</v>
      </c>
      <c r="GK21" s="42">
        <v>-1365</v>
      </c>
      <c r="GL21" s="50"/>
      <c r="GM21" s="51"/>
      <c r="GN21" s="41">
        <v>1.4</v>
      </c>
      <c r="GO21" s="42">
        <v>6517</v>
      </c>
      <c r="GP21" s="88"/>
    </row>
    <row r="22" spans="1:198" ht="17.5" customHeight="1">
      <c r="A22" s="449"/>
      <c r="B22" s="449"/>
      <c r="C22" s="449"/>
      <c r="E22" s="3"/>
      <c r="F22" s="447"/>
      <c r="AT22" s="113" t="s">
        <v>365</v>
      </c>
      <c r="AU22" s="563"/>
      <c r="AV22" s="563"/>
      <c r="BD22" s="80"/>
      <c r="BJ22" s="198"/>
      <c r="BK22" s="199"/>
      <c r="BL22" s="189" t="s">
        <v>27</v>
      </c>
      <c r="BM22" s="200" t="s">
        <v>267</v>
      </c>
      <c r="BN22" s="200" t="s">
        <v>268</v>
      </c>
      <c r="BO22" s="200" t="s">
        <v>269</v>
      </c>
      <c r="BP22" s="200" t="s">
        <v>270</v>
      </c>
      <c r="BQ22" s="75"/>
      <c r="BR22" s="169" t="s">
        <v>271</v>
      </c>
      <c r="BS22" s="75" t="s">
        <v>272</v>
      </c>
      <c r="BT22" s="75" t="s">
        <v>85</v>
      </c>
      <c r="BU22" s="75" t="s">
        <v>273</v>
      </c>
      <c r="BV22" s="75" t="s">
        <v>274</v>
      </c>
      <c r="BW22" s="75" t="s">
        <v>275</v>
      </c>
      <c r="BX22" s="75"/>
      <c r="BY22" s="169" t="s">
        <v>276</v>
      </c>
      <c r="BZ22" s="42"/>
      <c r="CA22" s="119"/>
      <c r="CB22" s="199"/>
      <c r="CC22" s="189" t="s">
        <v>27</v>
      </c>
      <c r="CD22" s="200" t="s">
        <v>267</v>
      </c>
      <c r="CE22" s="200" t="s">
        <v>268</v>
      </c>
      <c r="CF22" s="200" t="s">
        <v>269</v>
      </c>
      <c r="CG22" s="200" t="s">
        <v>270</v>
      </c>
      <c r="CH22" s="75"/>
      <c r="CI22" s="169" t="s">
        <v>271</v>
      </c>
      <c r="CJ22" s="75" t="s">
        <v>273</v>
      </c>
      <c r="CK22" s="75" t="s">
        <v>274</v>
      </c>
      <c r="CM22" s="169" t="s">
        <v>276</v>
      </c>
      <c r="CN22" s="208"/>
      <c r="CR22" s="81"/>
      <c r="CS22" s="124">
        <v>0.9</v>
      </c>
      <c r="CT22" s="204">
        <f t="shared" si="1"/>
        <v>335.11077031606055</v>
      </c>
      <c r="CU22" s="80"/>
      <c r="CW22" s="57">
        <v>0.4</v>
      </c>
      <c r="CX22" s="111">
        <f t="shared" si="26"/>
        <v>0.16742857142857145</v>
      </c>
      <c r="CY22" s="129">
        <f t="shared" si="27"/>
        <v>0</v>
      </c>
      <c r="CZ22" s="130"/>
      <c r="DA22" s="174">
        <f t="shared" si="28"/>
        <v>0</v>
      </c>
      <c r="DB22" s="80"/>
      <c r="DD22" s="57">
        <v>0.8</v>
      </c>
      <c r="DE22" s="111">
        <f t="shared" si="2"/>
        <v>0.16285714285714287</v>
      </c>
      <c r="DF22" s="123">
        <f t="shared" si="3"/>
        <v>-8.1428571428571433E-2</v>
      </c>
      <c r="DG22" s="552">
        <f t="shared" si="4"/>
        <v>-337159646.21099764</v>
      </c>
      <c r="DH22" s="496"/>
      <c r="DI22" s="553"/>
      <c r="DJ22" s="80"/>
      <c r="DL22" s="57">
        <v>0.6</v>
      </c>
      <c r="DM22" s="111">
        <f t="shared" si="15"/>
        <v>0.16514285714285715</v>
      </c>
      <c r="DN22" s="101">
        <f>(DG20+$DN$11)/2</f>
        <v>-170596256.10494664</v>
      </c>
      <c r="DO22" s="470">
        <f t="shared" si="21"/>
        <v>170596256.10494664</v>
      </c>
      <c r="DP22" s="470"/>
      <c r="DQ22" s="470"/>
      <c r="DR22" s="170">
        <f t="shared" si="22"/>
        <v>0</v>
      </c>
      <c r="DS22" s="171">
        <f t="shared" si="23"/>
        <v>-341192512.20989329</v>
      </c>
      <c r="DT22" s="80"/>
      <c r="DV22" s="57">
        <v>0.8</v>
      </c>
      <c r="DW22" s="111">
        <f t="shared" si="5"/>
        <v>0.16285714285714287</v>
      </c>
      <c r="DX22" s="190">
        <f t="shared" si="12"/>
        <v>1.1367662703312509E+17</v>
      </c>
      <c r="DY22" s="172">
        <f t="shared" si="13"/>
        <v>1.3346792982407683</v>
      </c>
      <c r="EB22" s="80"/>
      <c r="ED22" s="81"/>
      <c r="EE22" s="124">
        <v>0.2</v>
      </c>
      <c r="EF22" s="417">
        <f t="shared" si="32"/>
        <v>8.1857142857142864E-2</v>
      </c>
      <c r="EG22" s="579">
        <f t="shared" si="33"/>
        <v>4.7486497959183679E-5</v>
      </c>
      <c r="EH22" s="579"/>
      <c r="EI22" s="119">
        <f t="shared" si="34"/>
        <v>346.23221480738584</v>
      </c>
      <c r="EJ22" s="172">
        <f t="shared" si="35"/>
        <v>1.0108822490556237</v>
      </c>
      <c r="EK22" s="80"/>
      <c r="EN22" s="81"/>
      <c r="EO22" s="124">
        <v>0.9</v>
      </c>
      <c r="EP22" s="204">
        <f t="shared" si="0"/>
        <v>424.1516719529688</v>
      </c>
      <c r="EQ22" s="80"/>
      <c r="ES22" s="41">
        <v>0.4</v>
      </c>
      <c r="ET22" s="124">
        <f t="shared" si="29"/>
        <v>9.5371428571428579E-2</v>
      </c>
      <c r="EU22" s="129">
        <f t="shared" si="30"/>
        <v>0</v>
      </c>
      <c r="EV22" s="119"/>
      <c r="EW22" s="451">
        <f t="shared" si="31"/>
        <v>0</v>
      </c>
      <c r="EX22" s="80"/>
      <c r="EZ22" s="41">
        <v>0.8</v>
      </c>
      <c r="FA22" s="101">
        <f t="shared" si="6"/>
        <v>9.2742857142857141E-2</v>
      </c>
      <c r="FB22" s="101">
        <f t="shared" si="7"/>
        <v>-4.637142857142857E-2</v>
      </c>
      <c r="FC22" s="543">
        <f t="shared" si="8"/>
        <v>-426567741.35581023</v>
      </c>
      <c r="FD22" s="514"/>
      <c r="FE22" s="544"/>
      <c r="FF22" s="80"/>
      <c r="FH22" s="41">
        <v>0.6</v>
      </c>
      <c r="FI22" s="101">
        <f t="shared" si="17"/>
        <v>9.4057142857142867E-2</v>
      </c>
      <c r="FJ22" s="119">
        <f t="shared" si="18"/>
        <v>-215664539.71807313</v>
      </c>
      <c r="FK22" s="541">
        <f t="shared" si="19"/>
        <v>215664539.71807313</v>
      </c>
      <c r="FL22" s="541"/>
      <c r="FM22" s="541"/>
      <c r="FN22" s="170">
        <f t="shared" si="24"/>
        <v>0</v>
      </c>
      <c r="FO22" s="184">
        <f t="shared" si="25"/>
        <v>-431329079.43614626</v>
      </c>
      <c r="FP22" s="80"/>
      <c r="FR22" s="41">
        <v>0.8</v>
      </c>
      <c r="FS22" s="101">
        <f t="shared" si="9"/>
        <v>9.2742857142857141E-2</v>
      </c>
      <c r="FT22" s="190">
        <f t="shared" si="14"/>
        <v>1.8196003796539741E+17</v>
      </c>
      <c r="FU22" s="172">
        <f t="shared" si="10"/>
        <v>1.0549320925434078</v>
      </c>
      <c r="FX22" s="80"/>
      <c r="GA22" s="51"/>
      <c r="GB22" s="41">
        <v>1.5</v>
      </c>
      <c r="GC22" s="42">
        <v>-6850</v>
      </c>
      <c r="GD22" s="50"/>
      <c r="GE22" s="51"/>
      <c r="GF22" s="41">
        <v>1.5</v>
      </c>
      <c r="GG22" s="42">
        <v>30475</v>
      </c>
      <c r="GH22" s="50"/>
      <c r="GI22" s="51"/>
      <c r="GJ22" s="41">
        <v>1.5</v>
      </c>
      <c r="GK22" s="42">
        <v>-1350</v>
      </c>
      <c r="GL22" s="50"/>
      <c r="GM22" s="51"/>
      <c r="GN22" s="41">
        <v>1.5</v>
      </c>
      <c r="GO22" s="42">
        <v>6381.25</v>
      </c>
      <c r="GP22" s="88"/>
    </row>
    <row r="23" spans="1:198" ht="14.5" customHeight="1">
      <c r="A23" s="449"/>
      <c r="B23" s="449"/>
      <c r="C23" s="449"/>
      <c r="K23" s="4" t="s">
        <v>36</v>
      </c>
      <c r="N23" t="s">
        <v>13</v>
      </c>
      <c r="AT23" s="81"/>
      <c r="AU23" s="562">
        <f>28*((AV10*AV9 - AV10 *((AV9-AV13)/2)) + (AV11 * (AV12/2) - (AV11/2)*((AV12-AV16)/2)))</f>
        <v>1.5455999999999999E-2</v>
      </c>
      <c r="AV23" s="562"/>
      <c r="BD23" s="80"/>
      <c r="BJ23" s="198"/>
      <c r="BK23" s="199"/>
      <c r="BL23" s="124">
        <v>0</v>
      </c>
      <c r="BM23" s="101">
        <f t="shared" ref="BM23:BM86" si="36" xml:space="preserve"> $BM$12 - (BL23*$BM$17)</f>
        <v>9.8000000000000004E-2</v>
      </c>
      <c r="BN23" s="101">
        <f>$BM$13 - (BL23*$BM$18)</f>
        <v>6.0000000000000001E-3</v>
      </c>
      <c r="BO23" s="101">
        <f t="shared" ref="BO23:BO54" si="37">$BM$14 - (BL23*$BM$19)</f>
        <v>6.0000000000000001E-3</v>
      </c>
      <c r="BP23" s="101">
        <f t="shared" ref="BP23:BP54" si="38">$BM$15 - (BL23*$BM$20)</f>
        <v>0.16</v>
      </c>
      <c r="BQ23" s="119"/>
      <c r="BR23" s="204">
        <f>(BP23/2) +BN23</f>
        <v>8.6000000000000007E-2</v>
      </c>
      <c r="BS23" s="101">
        <f>BN23 + BP23 + (BN23/2)</f>
        <v>0.16900000000000001</v>
      </c>
      <c r="BT23" s="201">
        <f>BM23*BN23</f>
        <v>5.8799999999999998E-4</v>
      </c>
      <c r="BU23" s="201">
        <f xml:space="preserve"> (BM23*(BN23^3))/12</f>
        <v>1.7640000000000001E-9</v>
      </c>
      <c r="BV23" s="201">
        <f xml:space="preserve"> (BO23 * (BP23^3))/12</f>
        <v>2.0480000000000001E-6</v>
      </c>
      <c r="BW23" s="101">
        <f>BS23-BR23</f>
        <v>8.3000000000000004E-2</v>
      </c>
      <c r="BX23" s="119"/>
      <c r="BY23" s="202">
        <f>(2*(BU23+(BT23*(BW23^2))))+BV23</f>
        <v>1.0152992000000001E-5</v>
      </c>
      <c r="BZ23" s="42"/>
      <c r="CA23" s="119"/>
      <c r="CB23" s="81"/>
      <c r="CC23" s="124">
        <v>0</v>
      </c>
      <c r="CD23" s="101">
        <f>$CD$12- (CC23*$CD$17)</f>
        <v>6.0000000000000001E-3</v>
      </c>
      <c r="CE23" s="101">
        <f>$CD$13 - (CC23*$CD$18)</f>
        <v>9.8000000000000004E-2</v>
      </c>
      <c r="CF23" s="101">
        <f t="shared" ref="CF23:CF54" si="39">$CD$14 - (CC23*$CD$19)</f>
        <v>0.16</v>
      </c>
      <c r="CG23" s="101">
        <f t="shared" ref="CG23:CG54" si="40">$CD$15 - ($CD$20*CC23)</f>
        <v>6.0000000000000001E-3</v>
      </c>
      <c r="CI23" s="204">
        <f>CE23/2</f>
        <v>4.9000000000000002E-2</v>
      </c>
      <c r="CJ23" s="201">
        <f t="shared" ref="CJ23:CJ54" si="41">(CD23*(CE23^3))/12</f>
        <v>4.7059600000000009E-7</v>
      </c>
      <c r="CK23" s="201">
        <f t="shared" ref="CK23:CK54" si="42">(CF23*(CG23^3))/12</f>
        <v>2.88E-9</v>
      </c>
      <c r="CM23" s="206">
        <f t="shared" ref="CM23:CM54" si="43">(2*CJ23)+CK23</f>
        <v>9.4407200000000017E-7</v>
      </c>
      <c r="CN23" s="209"/>
      <c r="CR23" s="81"/>
      <c r="CS23" s="124">
        <v>1</v>
      </c>
      <c r="CT23" s="204">
        <f t="shared" si="1"/>
        <v>333.03987537607537</v>
      </c>
      <c r="CU23" s="80"/>
      <c r="CW23" s="41">
        <v>0.5</v>
      </c>
      <c r="CX23" s="111">
        <f t="shared" si="26"/>
        <v>0.16628571428571429</v>
      </c>
      <c r="CY23" s="129">
        <f t="shared" si="27"/>
        <v>0</v>
      </c>
      <c r="CZ23" s="130"/>
      <c r="DA23" s="174">
        <f t="shared" si="28"/>
        <v>0</v>
      </c>
      <c r="DB23" s="80"/>
      <c r="DD23" s="41">
        <v>0.9</v>
      </c>
      <c r="DE23" s="111">
        <f t="shared" si="2"/>
        <v>0.16171428571428573</v>
      </c>
      <c r="DF23" s="123">
        <f t="shared" si="3"/>
        <v>-8.0857142857142864E-2</v>
      </c>
      <c r="DG23" s="552">
        <f t="shared" si="4"/>
        <v>-335110770.31606054</v>
      </c>
      <c r="DH23" s="496"/>
      <c r="DI23" s="553"/>
      <c r="DJ23" s="80"/>
      <c r="DL23" s="41">
        <v>0.7</v>
      </c>
      <c r="DM23" s="111">
        <f t="shared" si="15"/>
        <v>0.16400000000000001</v>
      </c>
      <c r="DN23" s="101">
        <f t="shared" si="20"/>
        <v>-169593398.31654349</v>
      </c>
      <c r="DO23" s="470">
        <f t="shared" si="16"/>
        <v>169593398.31654349</v>
      </c>
      <c r="DP23" s="470"/>
      <c r="DQ23" s="470"/>
      <c r="DR23" s="170">
        <f t="shared" si="22"/>
        <v>0</v>
      </c>
      <c r="DS23" s="171">
        <f t="shared" si="23"/>
        <v>-339186796.63308698</v>
      </c>
      <c r="DT23" s="80"/>
      <c r="DV23" s="41">
        <v>0.9</v>
      </c>
      <c r="DW23" s="111">
        <f t="shared" si="5"/>
        <v>0.16171428571428573</v>
      </c>
      <c r="DX23" s="190">
        <f t="shared" si="12"/>
        <v>1.1229922838182349E+17</v>
      </c>
      <c r="DY23" s="172">
        <f t="shared" si="13"/>
        <v>1.3428395619024163</v>
      </c>
      <c r="EB23" s="80"/>
      <c r="ED23" s="81"/>
      <c r="EE23" s="124">
        <v>0.3</v>
      </c>
      <c r="EF23" s="417">
        <f t="shared" si="32"/>
        <v>8.1285714285714294E-2</v>
      </c>
      <c r="EG23" s="579">
        <f t="shared" si="33"/>
        <v>4.683450612244899E-5</v>
      </c>
      <c r="EH23" s="579"/>
      <c r="EI23" s="119">
        <f t="shared" si="34"/>
        <v>345.19781455545672</v>
      </c>
      <c r="EJ23" s="172">
        <f t="shared" si="35"/>
        <v>1.0139114016429318</v>
      </c>
      <c r="EK23" s="80"/>
      <c r="EN23" s="81"/>
      <c r="EO23" s="124">
        <v>1</v>
      </c>
      <c r="EP23" s="204">
        <f t="shared" si="0"/>
        <v>421.71162551934674</v>
      </c>
      <c r="EQ23" s="80"/>
      <c r="ES23" s="41">
        <v>0.5</v>
      </c>
      <c r="ET23" s="124">
        <f t="shared" si="29"/>
        <v>9.4714285714285723E-2</v>
      </c>
      <c r="EU23" s="129">
        <f t="shared" si="30"/>
        <v>0</v>
      </c>
      <c r="EV23" s="119"/>
      <c r="EW23" s="451">
        <f t="shared" si="31"/>
        <v>0</v>
      </c>
      <c r="EX23" s="80"/>
      <c r="EZ23" s="41">
        <v>0.9</v>
      </c>
      <c r="FA23" s="101">
        <f t="shared" si="6"/>
        <v>9.2085714285714285E-2</v>
      </c>
      <c r="FB23" s="101">
        <f t="shared" si="7"/>
        <v>-4.6042857142857142E-2</v>
      </c>
      <c r="FC23" s="543">
        <f t="shared" si="8"/>
        <v>-424151671.95296878</v>
      </c>
      <c r="FD23" s="514"/>
      <c r="FE23" s="544"/>
      <c r="FF23" s="80"/>
      <c r="FH23" s="41">
        <v>0.7</v>
      </c>
      <c r="FI23" s="101">
        <f t="shared" si="17"/>
        <v>9.3400000000000011E-2</v>
      </c>
      <c r="FJ23" s="119">
        <f t="shared" si="18"/>
        <v>-214480058.3744545</v>
      </c>
      <c r="FK23" s="541">
        <f t="shared" si="19"/>
        <v>214480058.3744545</v>
      </c>
      <c r="FL23" s="541"/>
      <c r="FM23" s="541"/>
      <c r="FN23" s="170">
        <f t="shared" si="24"/>
        <v>0</v>
      </c>
      <c r="FO23" s="184">
        <f t="shared" si="25"/>
        <v>-428960116.748909</v>
      </c>
      <c r="FP23" s="80"/>
      <c r="FR23" s="41">
        <v>0.9</v>
      </c>
      <c r="FS23" s="101">
        <f t="shared" si="9"/>
        <v>9.2085714285714285E-2</v>
      </c>
      <c r="FT23" s="190">
        <f t="shared" si="14"/>
        <v>1.7990464082049885E+17</v>
      </c>
      <c r="FU23" s="172">
        <f t="shared" si="10"/>
        <v>1.0609412381377985</v>
      </c>
      <c r="FX23" s="80"/>
      <c r="GA23" s="51"/>
      <c r="GB23" s="41">
        <v>1.6</v>
      </c>
      <c r="GC23" s="42">
        <v>-6770</v>
      </c>
      <c r="GD23" s="50"/>
      <c r="GE23" s="51"/>
      <c r="GF23" s="41">
        <v>1.6</v>
      </c>
      <c r="GG23" s="42">
        <v>29794</v>
      </c>
      <c r="GH23" s="50"/>
      <c r="GI23" s="51"/>
      <c r="GJ23" s="41">
        <v>1.6</v>
      </c>
      <c r="GK23" s="42">
        <v>-1335</v>
      </c>
      <c r="GL23" s="50"/>
      <c r="GM23" s="51"/>
      <c r="GN23" s="41">
        <v>1.6</v>
      </c>
      <c r="GO23" s="42">
        <v>6247</v>
      </c>
      <c r="GP23" s="88"/>
    </row>
    <row r="24" spans="1:198" ht="15" customHeight="1" thickBot="1">
      <c r="A24" s="449"/>
      <c r="B24" s="449"/>
      <c r="C24" s="449"/>
      <c r="K24" s="59" t="s">
        <v>263</v>
      </c>
      <c r="L24" s="60">
        <f>MIN(L26:L165)</f>
        <v>1.2755371171724506</v>
      </c>
      <c r="N24" t="s">
        <v>263</v>
      </c>
      <c r="O24" s="13">
        <f>MIN(O26:O165)</f>
        <v>1.0110844291069199</v>
      </c>
      <c r="AT24" s="82"/>
      <c r="AU24" s="83"/>
      <c r="AV24" s="83"/>
      <c r="AW24" s="83"/>
      <c r="AX24" s="83"/>
      <c r="AY24" s="83"/>
      <c r="AZ24" s="83"/>
      <c r="BA24" s="83"/>
      <c r="BB24" s="83"/>
      <c r="BC24" s="83"/>
      <c r="BD24" s="84"/>
      <c r="BJ24" s="198"/>
      <c r="BK24" s="199"/>
      <c r="BL24" s="124">
        <v>0.1</v>
      </c>
      <c r="BM24" s="101">
        <f t="shared" si="36"/>
        <v>9.7342857142857148E-2</v>
      </c>
      <c r="BN24" s="101">
        <f t="shared" ref="BN24:BN87" si="44">$BM$13 - (BL24*$BM$18)</f>
        <v>6.0000000000000001E-3</v>
      </c>
      <c r="BO24" s="101">
        <f t="shared" si="37"/>
        <v>6.0000000000000001E-3</v>
      </c>
      <c r="BP24" s="101">
        <f t="shared" si="38"/>
        <v>0.15885714285714286</v>
      </c>
      <c r="BQ24" s="119"/>
      <c r="BR24" s="204">
        <f t="shared" ref="BR24:BR87" si="45">(BP24/2) +BN24</f>
        <v>8.5428571428571437E-2</v>
      </c>
      <c r="BS24" s="101">
        <f t="shared" ref="BS24:BS87" si="46">BN24 + BP24 + (BN24/2)</f>
        <v>0.16785714285714287</v>
      </c>
      <c r="BT24" s="201">
        <f t="shared" ref="BT24:BT87" si="47">BM24*BN24</f>
        <v>5.8405714285714291E-4</v>
      </c>
      <c r="BU24" s="201">
        <f t="shared" ref="BU24:BU87" si="48" xml:space="preserve"> (BM24*(BN24^3))/12</f>
        <v>1.7521714285714286E-9</v>
      </c>
      <c r="BV24" s="201">
        <f t="shared" ref="BV24:BV87" si="49" xml:space="preserve"> (BO24 * (BP24^3))/12</f>
        <v>2.0044270087463563E-6</v>
      </c>
      <c r="BW24" s="101">
        <f t="shared" ref="BW24:BW87" si="50">BS24-BR24</f>
        <v>8.2428571428571434E-2</v>
      </c>
      <c r="BX24" s="119"/>
      <c r="BY24" s="202">
        <f t="shared" ref="BY24:BY87" si="51">(2*(BU24+(BT24*(BW24^2))))+BV24</f>
        <v>9.944648107288633E-6</v>
      </c>
      <c r="BZ24" s="42"/>
      <c r="CA24" s="119"/>
      <c r="CB24" s="81"/>
      <c r="CC24" s="124">
        <v>0.1</v>
      </c>
      <c r="CD24" s="101">
        <f t="shared" ref="CD24:CD87" si="52">$CD$12- (CC24*$CD$17)</f>
        <v>6.0000000000000001E-3</v>
      </c>
      <c r="CE24" s="101">
        <f t="shared" ref="CE24:CE87" si="53">$CD$13 - (CC24*$CD$18)</f>
        <v>9.7342857142857148E-2</v>
      </c>
      <c r="CF24" s="101">
        <f t="shared" si="39"/>
        <v>0.15885714285714286</v>
      </c>
      <c r="CG24" s="101">
        <f t="shared" si="40"/>
        <v>6.0000000000000001E-3</v>
      </c>
      <c r="CI24" s="204">
        <f t="shared" ref="CI24:CI87" si="54">CE24/2</f>
        <v>4.8671428571428574E-2</v>
      </c>
      <c r="CJ24" s="201">
        <f t="shared" si="41"/>
        <v>4.6119253811078726E-7</v>
      </c>
      <c r="CK24" s="201">
        <f t="shared" si="42"/>
        <v>2.8594285714285715E-9</v>
      </c>
      <c r="CM24" s="206">
        <f t="shared" si="43"/>
        <v>9.2524450479300307E-7</v>
      </c>
      <c r="CN24" s="209"/>
      <c r="CR24" s="81"/>
      <c r="CS24" s="124">
        <v>1.1000000000000001</v>
      </c>
      <c r="CT24" s="204">
        <f t="shared" si="1"/>
        <v>330.94666498565442</v>
      </c>
      <c r="CU24" s="80"/>
      <c r="CW24" s="57">
        <v>0.6</v>
      </c>
      <c r="CX24" s="111">
        <f t="shared" si="26"/>
        <v>0.16514285714285715</v>
      </c>
      <c r="CY24" s="129">
        <f t="shared" si="27"/>
        <v>0</v>
      </c>
      <c r="CZ24" s="130"/>
      <c r="DA24" s="174">
        <f t="shared" si="28"/>
        <v>0</v>
      </c>
      <c r="DB24" s="80"/>
      <c r="DD24" s="57">
        <v>1</v>
      </c>
      <c r="DE24" s="111">
        <f t="shared" si="2"/>
        <v>0.16057142857142859</v>
      </c>
      <c r="DF24" s="123">
        <f t="shared" si="3"/>
        <v>-8.0285714285714294E-2</v>
      </c>
      <c r="DG24" s="552">
        <f t="shared" si="4"/>
        <v>-333039875.37607539</v>
      </c>
      <c r="DH24" s="496"/>
      <c r="DI24" s="553"/>
      <c r="DJ24" s="80"/>
      <c r="DL24" s="57">
        <v>0.8</v>
      </c>
      <c r="DM24" s="111">
        <f t="shared" si="15"/>
        <v>0.16285714285714287</v>
      </c>
      <c r="DN24" s="101">
        <f t="shared" si="20"/>
        <v>-168579823.10549882</v>
      </c>
      <c r="DO24" s="470">
        <f t="shared" si="16"/>
        <v>168579823.10549882</v>
      </c>
      <c r="DP24" s="470"/>
      <c r="DQ24" s="470"/>
      <c r="DR24" s="170">
        <f t="shared" si="22"/>
        <v>0</v>
      </c>
      <c r="DS24" s="171">
        <f t="shared" si="23"/>
        <v>-337159646.21099764</v>
      </c>
      <c r="DT24" s="80"/>
      <c r="DV24" s="57">
        <v>1</v>
      </c>
      <c r="DW24" s="111">
        <f t="shared" si="5"/>
        <v>0.16057142857142859</v>
      </c>
      <c r="DX24" s="190">
        <f t="shared" si="12"/>
        <v>1.1091555859051182E+17</v>
      </c>
      <c r="DY24" s="172">
        <f t="shared" si="13"/>
        <v>1.3511895519773747</v>
      </c>
      <c r="EB24" s="80"/>
      <c r="ED24" s="81"/>
      <c r="EE24" s="124">
        <v>0.4</v>
      </c>
      <c r="EF24" s="417">
        <f t="shared" si="32"/>
        <v>8.0714285714285725E-2</v>
      </c>
      <c r="EG24" s="579">
        <f t="shared" si="33"/>
        <v>4.6187020408163275E-5</v>
      </c>
      <c r="EH24" s="579"/>
      <c r="EI24" s="119">
        <f t="shared" si="34"/>
        <v>344.14828955367221</v>
      </c>
      <c r="EJ24" s="172">
        <f t="shared" si="35"/>
        <v>1.0170034564283812</v>
      </c>
      <c r="EK24" s="80"/>
      <c r="EN24" s="81"/>
      <c r="EO24" s="124">
        <v>1.1000000000000001</v>
      </c>
      <c r="EP24" s="204">
        <f t="shared" si="0"/>
        <v>419.2473174860848</v>
      </c>
      <c r="EQ24" s="80"/>
      <c r="ES24" s="41">
        <v>0.6</v>
      </c>
      <c r="ET24" s="124">
        <f t="shared" si="29"/>
        <v>9.4057142857142867E-2</v>
      </c>
      <c r="EU24" s="129">
        <f t="shared" si="30"/>
        <v>0</v>
      </c>
      <c r="EV24" s="119"/>
      <c r="EW24" s="451">
        <f t="shared" si="31"/>
        <v>0</v>
      </c>
      <c r="EX24" s="80"/>
      <c r="EZ24" s="41">
        <v>1</v>
      </c>
      <c r="FA24" s="101">
        <f t="shared" si="6"/>
        <v>9.1428571428571428E-2</v>
      </c>
      <c r="FB24" s="101">
        <f t="shared" si="7"/>
        <v>-4.5714285714285714E-2</v>
      </c>
      <c r="FC24" s="543">
        <f t="shared" si="8"/>
        <v>-421711625.51934671</v>
      </c>
      <c r="FD24" s="514"/>
      <c r="FE24" s="544"/>
      <c r="FF24" s="80"/>
      <c r="FH24" s="41">
        <v>0.8</v>
      </c>
      <c r="FI24" s="101">
        <f t="shared" si="17"/>
        <v>9.2742857142857141E-2</v>
      </c>
      <c r="FJ24" s="119">
        <f t="shared" si="18"/>
        <v>-213283870.67790511</v>
      </c>
      <c r="FK24" s="541">
        <f t="shared" si="19"/>
        <v>213283870.67790511</v>
      </c>
      <c r="FL24" s="541"/>
      <c r="FM24" s="541"/>
      <c r="FN24" s="170">
        <f t="shared" si="24"/>
        <v>0</v>
      </c>
      <c r="FO24" s="184">
        <f t="shared" si="25"/>
        <v>-426567741.35581023</v>
      </c>
      <c r="FP24" s="80"/>
      <c r="FR24" s="41">
        <v>1</v>
      </c>
      <c r="FS24" s="101">
        <f t="shared" si="9"/>
        <v>9.1428571428571428E-2</v>
      </c>
      <c r="FT24" s="190">
        <f t="shared" si="14"/>
        <v>1.7784069509816973E+17</v>
      </c>
      <c r="FU24" s="172">
        <f t="shared" si="10"/>
        <v>1.0670799019254344</v>
      </c>
      <c r="FX24" s="80"/>
      <c r="GA24" s="51"/>
      <c r="GB24" s="41">
        <v>1.7</v>
      </c>
      <c r="GC24" s="42">
        <v>-6690</v>
      </c>
      <c r="GD24" s="50"/>
      <c r="GE24" s="51"/>
      <c r="GF24" s="41">
        <v>1.7</v>
      </c>
      <c r="GG24" s="42">
        <v>29121</v>
      </c>
      <c r="GH24" s="50"/>
      <c r="GI24" s="51"/>
      <c r="GJ24" s="41">
        <v>1.7</v>
      </c>
      <c r="GK24" s="42">
        <v>-1320</v>
      </c>
      <c r="GL24" s="50"/>
      <c r="GM24" s="51"/>
      <c r="GN24" s="41">
        <v>1.7</v>
      </c>
      <c r="GO24" s="42">
        <v>6114.25</v>
      </c>
      <c r="GP24" s="88"/>
    </row>
    <row r="25" spans="1:198">
      <c r="K25" s="61" t="s">
        <v>1</v>
      </c>
      <c r="L25" s="62" t="s">
        <v>176</v>
      </c>
      <c r="N25" s="61" t="s">
        <v>1</v>
      </c>
      <c r="O25" s="62" t="s">
        <v>176</v>
      </c>
      <c r="BJ25" s="198"/>
      <c r="BK25" s="199"/>
      <c r="BL25" s="124">
        <v>0.2</v>
      </c>
      <c r="BM25" s="101">
        <f t="shared" si="36"/>
        <v>9.6685714285714291E-2</v>
      </c>
      <c r="BN25" s="101">
        <f t="shared" si="44"/>
        <v>6.0000000000000001E-3</v>
      </c>
      <c r="BO25" s="101">
        <f t="shared" si="37"/>
        <v>6.0000000000000001E-3</v>
      </c>
      <c r="BP25" s="101">
        <f t="shared" si="38"/>
        <v>0.15771428571428572</v>
      </c>
      <c r="BQ25" s="119"/>
      <c r="BR25" s="204">
        <f t="shared" si="45"/>
        <v>8.4857142857142867E-2</v>
      </c>
      <c r="BS25" s="101">
        <f t="shared" si="46"/>
        <v>0.16671428571428573</v>
      </c>
      <c r="BT25" s="201">
        <f t="shared" si="47"/>
        <v>5.8011428571428574E-4</v>
      </c>
      <c r="BU25" s="201">
        <f t="shared" si="48"/>
        <v>1.7403428571428573E-9</v>
      </c>
      <c r="BV25" s="201">
        <f t="shared" si="49"/>
        <v>1.9614764781341114E-6</v>
      </c>
      <c r="BW25" s="101">
        <f t="shared" si="50"/>
        <v>8.1857142857142864E-2</v>
      </c>
      <c r="BX25" s="119"/>
      <c r="BY25" s="202">
        <f t="shared" si="51"/>
        <v>9.7391752583090397E-6</v>
      </c>
      <c r="BZ25" s="42"/>
      <c r="CA25" s="119"/>
      <c r="CB25" s="81"/>
      <c r="CC25" s="124">
        <v>0.2</v>
      </c>
      <c r="CD25" s="101">
        <f t="shared" si="52"/>
        <v>6.0000000000000001E-3</v>
      </c>
      <c r="CE25" s="101">
        <f t="shared" si="53"/>
        <v>9.6685714285714291E-2</v>
      </c>
      <c r="CF25" s="101">
        <f t="shared" si="39"/>
        <v>0.15771428571428572</v>
      </c>
      <c r="CG25" s="101">
        <f t="shared" si="40"/>
        <v>6.0000000000000001E-3</v>
      </c>
      <c r="CI25" s="204">
        <f t="shared" si="54"/>
        <v>4.8342857142857146E-2</v>
      </c>
      <c r="CJ25" s="201">
        <f t="shared" si="41"/>
        <v>4.5191518488629741E-7</v>
      </c>
      <c r="CK25" s="201">
        <f t="shared" si="42"/>
        <v>2.838857142857143E-9</v>
      </c>
      <c r="CM25" s="206">
        <f t="shared" si="43"/>
        <v>9.0666922691545193E-7</v>
      </c>
      <c r="CN25" s="209"/>
      <c r="CR25" s="81"/>
      <c r="CS25" s="124">
        <v>1.2</v>
      </c>
      <c r="CT25" s="204">
        <f t="shared" si="1"/>
        <v>328.83084003312439</v>
      </c>
      <c r="CU25" s="80"/>
      <c r="CW25" s="41">
        <v>0.7</v>
      </c>
      <c r="CX25" s="111">
        <f t="shared" si="26"/>
        <v>0.16400000000000001</v>
      </c>
      <c r="CY25" s="129">
        <f t="shared" si="27"/>
        <v>0</v>
      </c>
      <c r="CZ25" s="130"/>
      <c r="DA25" s="174">
        <f t="shared" si="28"/>
        <v>0</v>
      </c>
      <c r="DB25" s="80"/>
      <c r="DD25" s="41">
        <v>1.1000000000000001</v>
      </c>
      <c r="DE25" s="111">
        <f t="shared" si="2"/>
        <v>0.15942857142857145</v>
      </c>
      <c r="DF25" s="123">
        <f t="shared" si="3"/>
        <v>-7.9714285714285724E-2</v>
      </c>
      <c r="DG25" s="552">
        <f t="shared" si="4"/>
        <v>-330946664.98565441</v>
      </c>
      <c r="DH25" s="496"/>
      <c r="DI25" s="553"/>
      <c r="DJ25" s="80"/>
      <c r="DL25" s="41">
        <v>0.9</v>
      </c>
      <c r="DM25" s="111">
        <f t="shared" si="15"/>
        <v>0.16171428571428573</v>
      </c>
      <c r="DN25" s="101">
        <f t="shared" si="20"/>
        <v>-167555385.15803027</v>
      </c>
      <c r="DO25" s="470">
        <f t="shared" si="16"/>
        <v>167555385.15803027</v>
      </c>
      <c r="DP25" s="470"/>
      <c r="DQ25" s="470"/>
      <c r="DR25" s="170">
        <f t="shared" si="22"/>
        <v>0</v>
      </c>
      <c r="DS25" s="171">
        <f t="shared" si="23"/>
        <v>-335110770.31606054</v>
      </c>
      <c r="DT25" s="80"/>
      <c r="DV25" s="41">
        <v>1.1000000000000001</v>
      </c>
      <c r="DW25" s="111">
        <f t="shared" si="5"/>
        <v>0.15942857142857145</v>
      </c>
      <c r="DX25" s="190">
        <f t="shared" si="12"/>
        <v>1.0952569506512698E+17</v>
      </c>
      <c r="DY25" s="172">
        <f t="shared" si="13"/>
        <v>1.3597357145735438</v>
      </c>
      <c r="EB25" s="80"/>
      <c r="ED25" s="81"/>
      <c r="EE25" s="124">
        <v>0.5</v>
      </c>
      <c r="EF25" s="417">
        <f t="shared" si="32"/>
        <v>8.0142857142857141E-2</v>
      </c>
      <c r="EG25" s="579">
        <f t="shared" si="33"/>
        <v>4.5544040816326532E-5</v>
      </c>
      <c r="EH25" s="579"/>
      <c r="EI25" s="119">
        <f t="shared" si="34"/>
        <v>343.08330637018781</v>
      </c>
      <c r="EJ25" s="172">
        <f t="shared" si="35"/>
        <v>1.0201603910810777</v>
      </c>
      <c r="EK25" s="80"/>
      <c r="EN25" s="81"/>
      <c r="EO25" s="124">
        <v>1.2</v>
      </c>
      <c r="EP25" s="204">
        <f t="shared" si="0"/>
        <v>416.7584619233823</v>
      </c>
      <c r="EQ25" s="80"/>
      <c r="ES25" s="41">
        <v>0.7</v>
      </c>
      <c r="ET25" s="124">
        <f t="shared" si="29"/>
        <v>9.3400000000000011E-2</v>
      </c>
      <c r="EU25" s="129">
        <f t="shared" si="30"/>
        <v>0</v>
      </c>
      <c r="EV25" s="119"/>
      <c r="EW25" s="451">
        <f t="shared" si="31"/>
        <v>0</v>
      </c>
      <c r="EX25" s="80"/>
      <c r="EZ25" s="41">
        <v>1.1000000000000001</v>
      </c>
      <c r="FA25" s="101">
        <f t="shared" si="6"/>
        <v>9.0771428571428572E-2</v>
      </c>
      <c r="FB25" s="101">
        <f t="shared" si="7"/>
        <v>-4.5385714285714286E-2</v>
      </c>
      <c r="FC25" s="543">
        <f t="shared" si="8"/>
        <v>-419247317.48608482</v>
      </c>
      <c r="FD25" s="514"/>
      <c r="FE25" s="544"/>
      <c r="FF25" s="80"/>
      <c r="FH25" s="41">
        <v>0.9</v>
      </c>
      <c r="FI25" s="101">
        <f t="shared" si="17"/>
        <v>9.2085714285714285E-2</v>
      </c>
      <c r="FJ25" s="119">
        <f t="shared" si="18"/>
        <v>-212075835.97648439</v>
      </c>
      <c r="FK25" s="541">
        <f t="shared" si="19"/>
        <v>212075835.97648439</v>
      </c>
      <c r="FL25" s="541"/>
      <c r="FM25" s="541"/>
      <c r="FN25" s="170">
        <f t="shared" si="24"/>
        <v>0</v>
      </c>
      <c r="FO25" s="184">
        <f t="shared" si="25"/>
        <v>-424151671.95296878</v>
      </c>
      <c r="FP25" s="80"/>
      <c r="FR25" s="41">
        <v>1.1000000000000001</v>
      </c>
      <c r="FS25" s="101">
        <f t="shared" si="9"/>
        <v>9.0771428571428572E-2</v>
      </c>
      <c r="FT25" s="190">
        <f t="shared" si="14"/>
        <v>1.7576831321927802E+17</v>
      </c>
      <c r="FU25" s="172">
        <f t="shared" si="10"/>
        <v>1.0733521270888893</v>
      </c>
      <c r="FX25" s="80"/>
      <c r="GA25" s="51"/>
      <c r="GB25" s="41">
        <v>1.8</v>
      </c>
      <c r="GC25" s="42">
        <v>-6610</v>
      </c>
      <c r="GD25" s="50"/>
      <c r="GE25" s="51"/>
      <c r="GF25" s="41">
        <v>1.8</v>
      </c>
      <c r="GG25" s="42">
        <v>28456</v>
      </c>
      <c r="GH25" s="50"/>
      <c r="GI25" s="51"/>
      <c r="GJ25" s="41">
        <v>1.8</v>
      </c>
      <c r="GK25" s="42">
        <v>-1305</v>
      </c>
      <c r="GL25" s="50"/>
      <c r="GM25" s="51"/>
      <c r="GN25" s="41">
        <v>1.8</v>
      </c>
      <c r="GO25" s="42">
        <v>5983</v>
      </c>
      <c r="GP25" s="88"/>
    </row>
    <row r="26" spans="1:198">
      <c r="K26" s="63">
        <v>0</v>
      </c>
      <c r="L26" s="64">
        <f t="shared" ref="L26:L57" si="55">DY14</f>
        <v>1.2755371171724506</v>
      </c>
      <c r="N26" s="63">
        <v>0</v>
      </c>
      <c r="O26" s="64">
        <f t="shared" ref="O26:O32" si="56">FU14</f>
        <v>1.0110844291069199</v>
      </c>
      <c r="BJ26" s="198"/>
      <c r="BK26" s="199"/>
      <c r="BL26" s="124">
        <v>0.3</v>
      </c>
      <c r="BM26" s="101">
        <f t="shared" si="36"/>
        <v>9.6028571428571435E-2</v>
      </c>
      <c r="BN26" s="101">
        <f t="shared" si="44"/>
        <v>6.0000000000000001E-3</v>
      </c>
      <c r="BO26" s="101">
        <f t="shared" si="37"/>
        <v>6.0000000000000001E-3</v>
      </c>
      <c r="BP26" s="101">
        <f t="shared" si="38"/>
        <v>0.15657142857142858</v>
      </c>
      <c r="BQ26" s="119"/>
      <c r="BR26" s="204">
        <f t="shared" si="45"/>
        <v>8.4285714285714297E-2</v>
      </c>
      <c r="BS26" s="101">
        <f t="shared" si="46"/>
        <v>0.16557142857142859</v>
      </c>
      <c r="BT26" s="201">
        <f t="shared" si="47"/>
        <v>5.7617142857142867E-4</v>
      </c>
      <c r="BU26" s="201">
        <f t="shared" si="48"/>
        <v>1.7285142857142858E-9</v>
      </c>
      <c r="BV26" s="201">
        <f t="shared" si="49"/>
        <v>1.9191439300291552E-6</v>
      </c>
      <c r="BW26" s="101">
        <f t="shared" si="50"/>
        <v>8.1285714285714294E-2</v>
      </c>
      <c r="BX26" s="119"/>
      <c r="BY26" s="202">
        <f t="shared" si="51"/>
        <v>9.5365535253644344E-6</v>
      </c>
      <c r="BZ26" s="42"/>
      <c r="CA26" s="119"/>
      <c r="CB26" s="81"/>
      <c r="CC26" s="124">
        <v>0.3</v>
      </c>
      <c r="CD26" s="101">
        <f t="shared" si="52"/>
        <v>6.0000000000000001E-3</v>
      </c>
      <c r="CE26" s="101">
        <f t="shared" si="53"/>
        <v>9.6028571428571435E-2</v>
      </c>
      <c r="CF26" s="101">
        <f t="shared" si="39"/>
        <v>0.15657142857142858</v>
      </c>
      <c r="CG26" s="101">
        <f t="shared" si="40"/>
        <v>6.0000000000000001E-3</v>
      </c>
      <c r="CI26" s="204">
        <f t="shared" si="54"/>
        <v>4.8014285714285718E-2</v>
      </c>
      <c r="CJ26" s="201">
        <f t="shared" si="41"/>
        <v>4.4276308899125376E-7</v>
      </c>
      <c r="CK26" s="201">
        <f t="shared" si="42"/>
        <v>2.8182857142857145E-9</v>
      </c>
      <c r="CM26" s="206">
        <f t="shared" si="43"/>
        <v>8.8834446369679319E-7</v>
      </c>
      <c r="CN26" s="209"/>
      <c r="CR26" s="81"/>
      <c r="CS26" s="124">
        <v>1.3</v>
      </c>
      <c r="CT26" s="204">
        <f t="shared" si="1"/>
        <v>326.69209884427426</v>
      </c>
      <c r="CU26" s="80"/>
      <c r="CW26" s="57">
        <v>0.8</v>
      </c>
      <c r="CX26" s="111">
        <f t="shared" si="26"/>
        <v>0.16285714285714287</v>
      </c>
      <c r="CY26" s="129">
        <f t="shared" si="27"/>
        <v>0</v>
      </c>
      <c r="CZ26" s="130"/>
      <c r="DA26" s="174">
        <f t="shared" si="28"/>
        <v>0</v>
      </c>
      <c r="DB26" s="80"/>
      <c r="DD26" s="57">
        <v>1.2</v>
      </c>
      <c r="DE26" s="111">
        <f t="shared" si="2"/>
        <v>0.15828571428571431</v>
      </c>
      <c r="DF26" s="123">
        <f t="shared" si="3"/>
        <v>-7.9142857142857154E-2</v>
      </c>
      <c r="DG26" s="552">
        <f t="shared" si="4"/>
        <v>-328830840.03312439</v>
      </c>
      <c r="DH26" s="496"/>
      <c r="DI26" s="553"/>
      <c r="DJ26" s="80"/>
      <c r="DL26" s="57">
        <v>1</v>
      </c>
      <c r="DM26" s="111">
        <f t="shared" si="15"/>
        <v>0.16057142857142859</v>
      </c>
      <c r="DN26" s="101">
        <f t="shared" si="20"/>
        <v>-166519937.68803769</v>
      </c>
      <c r="DO26" s="470">
        <f t="shared" si="16"/>
        <v>166519937.68803769</v>
      </c>
      <c r="DP26" s="470"/>
      <c r="DQ26" s="470"/>
      <c r="DR26" s="170">
        <f t="shared" si="22"/>
        <v>0</v>
      </c>
      <c r="DS26" s="171">
        <f t="shared" si="23"/>
        <v>-333039875.37607539</v>
      </c>
      <c r="DT26" s="80"/>
      <c r="DV26" s="57">
        <v>1.2</v>
      </c>
      <c r="DW26" s="111">
        <f t="shared" si="5"/>
        <v>0.15828571428571431</v>
      </c>
      <c r="DX26" s="190">
        <f t="shared" si="12"/>
        <v>1.0812972135689024E+17</v>
      </c>
      <c r="DY26" s="172">
        <f t="shared" si="13"/>
        <v>1.3684847806692031</v>
      </c>
      <c r="EB26" s="80"/>
      <c r="ED26" s="81"/>
      <c r="EE26" s="124">
        <v>0.6</v>
      </c>
      <c r="EF26" s="417">
        <f t="shared" si="32"/>
        <v>7.9571428571428571E-2</v>
      </c>
      <c r="EG26" s="579">
        <f t="shared" si="33"/>
        <v>4.4905567346938782E-5</v>
      </c>
      <c r="EH26" s="579"/>
      <c r="EI26" s="119">
        <f t="shared" si="34"/>
        <v>342.00252172055974</v>
      </c>
      <c r="EJ26" s="172">
        <f t="shared" si="35"/>
        <v>1.0233842669907995</v>
      </c>
      <c r="EK26" s="80"/>
      <c r="EN26" s="81"/>
      <c r="EO26" s="124">
        <v>1.3</v>
      </c>
      <c r="EP26" s="204">
        <f t="shared" si="0"/>
        <v>414.24477174634035</v>
      </c>
      <c r="EQ26" s="80"/>
      <c r="ES26" s="41">
        <v>0.8</v>
      </c>
      <c r="ET26" s="124">
        <f t="shared" si="29"/>
        <v>9.2742857142857141E-2</v>
      </c>
      <c r="EU26" s="129">
        <f t="shared" si="30"/>
        <v>0</v>
      </c>
      <c r="EV26" s="119"/>
      <c r="EW26" s="451">
        <f t="shared" si="31"/>
        <v>0</v>
      </c>
      <c r="EX26" s="80"/>
      <c r="EZ26" s="41">
        <v>1.2</v>
      </c>
      <c r="FA26" s="101">
        <f t="shared" si="6"/>
        <v>9.0114285714285716E-2</v>
      </c>
      <c r="FB26" s="101">
        <f t="shared" si="7"/>
        <v>-4.5057142857142858E-2</v>
      </c>
      <c r="FC26" s="543">
        <f t="shared" si="8"/>
        <v>-416758461.92338228</v>
      </c>
      <c r="FD26" s="514"/>
      <c r="FE26" s="544"/>
      <c r="FF26" s="80"/>
      <c r="FH26" s="41">
        <v>1</v>
      </c>
      <c r="FI26" s="101">
        <f t="shared" si="17"/>
        <v>9.1428571428571428E-2</v>
      </c>
      <c r="FJ26" s="119">
        <f t="shared" si="18"/>
        <v>-210855812.75967336</v>
      </c>
      <c r="FK26" s="541">
        <f t="shared" si="19"/>
        <v>210855812.75967336</v>
      </c>
      <c r="FL26" s="541"/>
      <c r="FM26" s="541"/>
      <c r="FN26" s="170">
        <f t="shared" si="24"/>
        <v>0</v>
      </c>
      <c r="FO26" s="184">
        <f t="shared" si="25"/>
        <v>-421711625.51934671</v>
      </c>
      <c r="FP26" s="80"/>
      <c r="FR26" s="41">
        <v>1.2</v>
      </c>
      <c r="FS26" s="101">
        <f t="shared" si="9"/>
        <v>9.0114285714285716E-2</v>
      </c>
      <c r="FT26" s="190">
        <f t="shared" si="14"/>
        <v>1.7368761558474326E+17</v>
      </c>
      <c r="FU26" s="172">
        <f t="shared" si="10"/>
        <v>1.0797621191018045</v>
      </c>
      <c r="FX26" s="80"/>
      <c r="GA26" s="51"/>
      <c r="GB26" s="41">
        <v>1.9</v>
      </c>
      <c r="GC26" s="42">
        <v>-6530</v>
      </c>
      <c r="GD26" s="50"/>
      <c r="GE26" s="51"/>
      <c r="GF26" s="41">
        <v>1.9</v>
      </c>
      <c r="GG26" s="42">
        <v>27799</v>
      </c>
      <c r="GH26" s="50"/>
      <c r="GI26" s="51"/>
      <c r="GJ26" s="41">
        <v>1.9</v>
      </c>
      <c r="GK26" s="42">
        <v>-1290</v>
      </c>
      <c r="GL26" s="50"/>
      <c r="GM26" s="51"/>
      <c r="GN26" s="41">
        <v>1.9</v>
      </c>
      <c r="GO26" s="42">
        <v>5853.25</v>
      </c>
      <c r="GP26" s="88"/>
    </row>
    <row r="27" spans="1:198">
      <c r="K27" s="63">
        <v>0.1</v>
      </c>
      <c r="L27" s="64">
        <f t="shared" si="55"/>
        <v>1.2823818441030266</v>
      </c>
      <c r="N27" s="63">
        <v>0.1</v>
      </c>
      <c r="O27" s="64">
        <f t="shared" si="56"/>
        <v>1.0161857854019498</v>
      </c>
      <c r="BJ27" s="198"/>
      <c r="BK27" s="199"/>
      <c r="BL27" s="124">
        <v>0.4</v>
      </c>
      <c r="BM27" s="101">
        <f t="shared" si="36"/>
        <v>9.5371428571428579E-2</v>
      </c>
      <c r="BN27" s="101">
        <f t="shared" si="44"/>
        <v>6.0000000000000001E-3</v>
      </c>
      <c r="BO27" s="101">
        <f t="shared" si="37"/>
        <v>6.0000000000000001E-3</v>
      </c>
      <c r="BP27" s="101">
        <f t="shared" si="38"/>
        <v>0.15542857142857144</v>
      </c>
      <c r="BQ27" s="119"/>
      <c r="BR27" s="204">
        <f t="shared" si="45"/>
        <v>8.3714285714285727E-2</v>
      </c>
      <c r="BS27" s="101">
        <f t="shared" si="46"/>
        <v>0.16442857142857145</v>
      </c>
      <c r="BT27" s="201">
        <f t="shared" si="47"/>
        <v>5.7222857142857149E-4</v>
      </c>
      <c r="BU27" s="201">
        <f t="shared" si="48"/>
        <v>1.7166857142857143E-9</v>
      </c>
      <c r="BV27" s="201">
        <f t="shared" si="49"/>
        <v>1.8774248862973768E-6</v>
      </c>
      <c r="BW27" s="101">
        <f t="shared" si="50"/>
        <v>8.0714285714285725E-2</v>
      </c>
      <c r="BX27" s="119"/>
      <c r="BY27" s="202">
        <f t="shared" si="51"/>
        <v>9.3367629807580209E-6</v>
      </c>
      <c r="BZ27" s="42"/>
      <c r="CA27" s="119"/>
      <c r="CB27" s="81"/>
      <c r="CC27" s="124">
        <v>0.4</v>
      </c>
      <c r="CD27" s="101">
        <f t="shared" si="52"/>
        <v>6.0000000000000001E-3</v>
      </c>
      <c r="CE27" s="101">
        <f t="shared" si="53"/>
        <v>9.5371428571428579E-2</v>
      </c>
      <c r="CF27" s="101">
        <f t="shared" si="39"/>
        <v>0.15542857142857144</v>
      </c>
      <c r="CG27" s="101">
        <f t="shared" si="40"/>
        <v>6.0000000000000001E-3</v>
      </c>
      <c r="CI27" s="204">
        <f t="shared" si="54"/>
        <v>4.768571428571429E-2</v>
      </c>
      <c r="CJ27" s="201">
        <f t="shared" si="41"/>
        <v>4.3373539909037916E-7</v>
      </c>
      <c r="CK27" s="201">
        <f t="shared" si="42"/>
        <v>2.797714285714286E-9</v>
      </c>
      <c r="CM27" s="206">
        <f t="shared" si="43"/>
        <v>8.7026851246647256E-7</v>
      </c>
      <c r="CN27" s="209"/>
      <c r="CR27" s="81"/>
      <c r="CS27" s="124">
        <v>1.4</v>
      </c>
      <c r="CT27" s="204">
        <f t="shared" si="1"/>
        <v>324.53013734446847</v>
      </c>
      <c r="CU27" s="80"/>
      <c r="CW27" s="41">
        <v>0.9</v>
      </c>
      <c r="CX27" s="111">
        <f t="shared" si="26"/>
        <v>0.16171428571428573</v>
      </c>
      <c r="CY27" s="129">
        <f t="shared" si="27"/>
        <v>0</v>
      </c>
      <c r="CZ27" s="130"/>
      <c r="DA27" s="174">
        <f t="shared" si="28"/>
        <v>0</v>
      </c>
      <c r="DB27" s="80"/>
      <c r="DD27" s="41">
        <v>1.3</v>
      </c>
      <c r="DE27" s="111">
        <f t="shared" si="2"/>
        <v>0.15714285714285717</v>
      </c>
      <c r="DF27" s="123">
        <f t="shared" si="3"/>
        <v>-7.8571428571428584E-2</v>
      </c>
      <c r="DG27" s="552">
        <f t="shared" si="4"/>
        <v>-326692098.84427428</v>
      </c>
      <c r="DH27" s="496"/>
      <c r="DI27" s="553"/>
      <c r="DJ27" s="80"/>
      <c r="DL27" s="41">
        <v>1.1000000000000001</v>
      </c>
      <c r="DM27" s="111">
        <f t="shared" si="15"/>
        <v>0.15942857142857145</v>
      </c>
      <c r="DN27" s="101">
        <f t="shared" si="20"/>
        <v>-165473332.49282721</v>
      </c>
      <c r="DO27" s="470">
        <f t="shared" si="16"/>
        <v>165473332.49282721</v>
      </c>
      <c r="DP27" s="470"/>
      <c r="DQ27" s="470"/>
      <c r="DR27" s="170">
        <f t="shared" si="22"/>
        <v>0</v>
      </c>
      <c r="DS27" s="171">
        <f t="shared" si="23"/>
        <v>-330946664.98565441</v>
      </c>
      <c r="DT27" s="80"/>
      <c r="DV27" s="41">
        <v>1.3</v>
      </c>
      <c r="DW27" s="111">
        <f t="shared" si="5"/>
        <v>0.15714285714285717</v>
      </c>
      <c r="DX27" s="190">
        <f t="shared" si="12"/>
        <v>1.0672772744727707E+17</v>
      </c>
      <c r="DY27" s="172">
        <f t="shared" si="13"/>
        <v>1.3774437814442015</v>
      </c>
      <c r="EB27" s="80"/>
      <c r="ED27" s="81"/>
      <c r="EE27" s="124">
        <v>0.7</v>
      </c>
      <c r="EF27" s="417">
        <f t="shared" si="32"/>
        <v>7.9000000000000001E-2</v>
      </c>
      <c r="EG27" s="579">
        <f t="shared" si="33"/>
        <v>4.4271600000000005E-5</v>
      </c>
      <c r="EH27" s="579"/>
      <c r="EI27" s="119">
        <f t="shared" si="34"/>
        <v>340.90558210186055</v>
      </c>
      <c r="EJ27" s="172">
        <f t="shared" si="35"/>
        <v>1.0266772337433363</v>
      </c>
      <c r="EK27" s="80"/>
      <c r="EN27" s="81"/>
      <c r="EO27" s="124">
        <v>1.4</v>
      </c>
      <c r="EP27" s="204">
        <f t="shared" si="0"/>
        <v>411.7059589413077</v>
      </c>
      <c r="EQ27" s="80"/>
      <c r="ES27" s="41">
        <v>0.9</v>
      </c>
      <c r="ET27" s="124">
        <f t="shared" si="29"/>
        <v>9.2085714285714285E-2</v>
      </c>
      <c r="EU27" s="129">
        <f t="shared" si="30"/>
        <v>0</v>
      </c>
      <c r="EV27" s="119"/>
      <c r="EW27" s="451">
        <f t="shared" si="31"/>
        <v>0</v>
      </c>
      <c r="EX27" s="80"/>
      <c r="EZ27" s="41">
        <v>1.3</v>
      </c>
      <c r="FA27" s="101">
        <f t="shared" si="6"/>
        <v>8.945714285714286E-2</v>
      </c>
      <c r="FB27" s="101">
        <f t="shared" si="7"/>
        <v>-4.472857142857143E-2</v>
      </c>
      <c r="FC27" s="543">
        <f t="shared" si="8"/>
        <v>-414244771.74634033</v>
      </c>
      <c r="FD27" s="514"/>
      <c r="FE27" s="544"/>
      <c r="FF27" s="80"/>
      <c r="FH27" s="41">
        <v>1.1000000000000001</v>
      </c>
      <c r="FI27" s="101">
        <f t="shared" si="17"/>
        <v>9.0771428571428572E-2</v>
      </c>
      <c r="FJ27" s="119">
        <f t="shared" si="18"/>
        <v>-209623658.74304241</v>
      </c>
      <c r="FK27" s="541">
        <f t="shared" si="19"/>
        <v>209623658.74304241</v>
      </c>
      <c r="FL27" s="541"/>
      <c r="FM27" s="541"/>
      <c r="FN27" s="170">
        <f t="shared" si="24"/>
        <v>0</v>
      </c>
      <c r="FO27" s="184">
        <f t="shared" si="25"/>
        <v>-419247317.48608482</v>
      </c>
      <c r="FP27" s="80"/>
      <c r="FR27" s="41">
        <v>1.3</v>
      </c>
      <c r="FS27" s="101">
        <f t="shared" si="9"/>
        <v>8.945714285714286E-2</v>
      </c>
      <c r="FT27" s="190">
        <f t="shared" si="14"/>
        <v>1.715987309191776E+17</v>
      </c>
      <c r="FU27" s="172">
        <f t="shared" si="10"/>
        <v>1.0863142535340291</v>
      </c>
      <c r="FX27" s="80"/>
      <c r="GA27" s="51"/>
      <c r="GB27" s="41">
        <v>2</v>
      </c>
      <c r="GC27" s="42">
        <v>-6450</v>
      </c>
      <c r="GD27" s="50"/>
      <c r="GE27" s="51"/>
      <c r="GF27" s="41">
        <v>2</v>
      </c>
      <c r="GG27" s="42">
        <v>27150</v>
      </c>
      <c r="GH27" s="50"/>
      <c r="GI27" s="51"/>
      <c r="GJ27" s="41">
        <v>2</v>
      </c>
      <c r="GK27" s="42">
        <v>-1275</v>
      </c>
      <c r="GL27" s="50"/>
      <c r="GM27" s="51"/>
      <c r="GN27" s="41">
        <v>2</v>
      </c>
      <c r="GO27" s="42">
        <v>5725</v>
      </c>
      <c r="GP27" s="88"/>
    </row>
    <row r="28" spans="1:198">
      <c r="K28" s="63">
        <v>0.2</v>
      </c>
      <c r="L28" s="64">
        <f t="shared" si="55"/>
        <v>1.2893734152520426</v>
      </c>
      <c r="N28" s="63">
        <v>0.2</v>
      </c>
      <c r="O28" s="64">
        <f t="shared" si="56"/>
        <v>1.0213893433571088</v>
      </c>
      <c r="BJ28" s="198"/>
      <c r="BK28" s="199"/>
      <c r="BL28" s="124">
        <v>0.5</v>
      </c>
      <c r="BM28" s="101">
        <f t="shared" si="36"/>
        <v>9.4714285714285723E-2</v>
      </c>
      <c r="BN28" s="101">
        <f t="shared" si="44"/>
        <v>6.0000000000000001E-3</v>
      </c>
      <c r="BO28" s="101">
        <f t="shared" si="37"/>
        <v>6.0000000000000001E-3</v>
      </c>
      <c r="BP28" s="101">
        <f t="shared" si="38"/>
        <v>0.15428571428571428</v>
      </c>
      <c r="BQ28" s="119"/>
      <c r="BR28" s="204">
        <f t="shared" si="45"/>
        <v>8.3142857142857143E-2</v>
      </c>
      <c r="BS28" s="101">
        <f t="shared" si="46"/>
        <v>0.16328571428571428</v>
      </c>
      <c r="BT28" s="201">
        <f t="shared" si="47"/>
        <v>5.6828571428571431E-4</v>
      </c>
      <c r="BU28" s="201">
        <f t="shared" si="48"/>
        <v>1.7048571428571432E-9</v>
      </c>
      <c r="BV28" s="201">
        <f t="shared" si="49"/>
        <v>1.8363148688046644E-6</v>
      </c>
      <c r="BW28" s="101">
        <f t="shared" si="50"/>
        <v>8.0142857142857141E-2</v>
      </c>
      <c r="BX28" s="119"/>
      <c r="BY28" s="202">
        <f t="shared" si="51"/>
        <v>9.1397836967930027E-6</v>
      </c>
      <c r="BZ28" s="42"/>
      <c r="CA28" s="119"/>
      <c r="CB28" s="81"/>
      <c r="CC28" s="124">
        <v>0.5</v>
      </c>
      <c r="CD28" s="101">
        <f t="shared" si="52"/>
        <v>6.0000000000000001E-3</v>
      </c>
      <c r="CE28" s="101">
        <f t="shared" si="53"/>
        <v>9.4714285714285723E-2</v>
      </c>
      <c r="CF28" s="101">
        <f t="shared" si="39"/>
        <v>0.15428571428571428</v>
      </c>
      <c r="CG28" s="101">
        <f t="shared" si="40"/>
        <v>6.0000000000000001E-3</v>
      </c>
      <c r="CI28" s="204">
        <f t="shared" si="54"/>
        <v>4.7357142857142862E-2</v>
      </c>
      <c r="CJ28" s="201">
        <f t="shared" si="41"/>
        <v>4.2483126384839667E-7</v>
      </c>
      <c r="CK28" s="201">
        <f t="shared" si="42"/>
        <v>2.7771428571428571E-9</v>
      </c>
      <c r="CM28" s="206">
        <f t="shared" si="43"/>
        <v>8.5243967055393625E-7</v>
      </c>
      <c r="CN28" s="209"/>
      <c r="CR28" s="81"/>
      <c r="CS28" s="124">
        <v>1.5</v>
      </c>
      <c r="CT28" s="204">
        <f t="shared" si="1"/>
        <v>322.34464924077258</v>
      </c>
      <c r="CU28" s="80"/>
      <c r="CW28" s="57">
        <v>1</v>
      </c>
      <c r="CX28" s="111">
        <f t="shared" si="26"/>
        <v>0.16057142857142859</v>
      </c>
      <c r="CY28" s="129">
        <f t="shared" si="27"/>
        <v>0</v>
      </c>
      <c r="CZ28" s="130"/>
      <c r="DA28" s="174">
        <f t="shared" si="28"/>
        <v>0</v>
      </c>
      <c r="DB28" s="80"/>
      <c r="DD28" s="57">
        <v>1.4</v>
      </c>
      <c r="DE28" s="111">
        <f t="shared" si="2"/>
        <v>0.15600000000000003</v>
      </c>
      <c r="DF28" s="123">
        <f t="shared" si="3"/>
        <v>-7.8000000000000014E-2</v>
      </c>
      <c r="DG28" s="552">
        <f t="shared" si="4"/>
        <v>-324530137.34446847</v>
      </c>
      <c r="DH28" s="496"/>
      <c r="DI28" s="553"/>
      <c r="DJ28" s="80"/>
      <c r="DL28" s="57">
        <v>1.2</v>
      </c>
      <c r="DM28" s="111">
        <f t="shared" si="15"/>
        <v>0.15828571428571431</v>
      </c>
      <c r="DN28" s="101">
        <f t="shared" si="20"/>
        <v>-164415420.01656219</v>
      </c>
      <c r="DO28" s="470">
        <f t="shared" si="16"/>
        <v>164415420.01656219</v>
      </c>
      <c r="DP28" s="470"/>
      <c r="DQ28" s="470"/>
      <c r="DR28" s="170">
        <f t="shared" si="22"/>
        <v>0</v>
      </c>
      <c r="DS28" s="171">
        <f t="shared" si="23"/>
        <v>-328830840.03312439</v>
      </c>
      <c r="DT28" s="80"/>
      <c r="DV28" s="57">
        <v>1.4</v>
      </c>
      <c r="DW28" s="111">
        <f t="shared" si="5"/>
        <v>0.15600000000000003</v>
      </c>
      <c r="DX28" s="190">
        <f t="shared" si="12"/>
        <v>1.0531981004481957E+17</v>
      </c>
      <c r="DY28" s="172">
        <f t="shared" si="13"/>
        <v>1.3866200645715474</v>
      </c>
      <c r="EB28" s="80"/>
      <c r="ED28" s="81"/>
      <c r="EE28" s="124">
        <v>0.8</v>
      </c>
      <c r="EF28" s="417">
        <f t="shared" si="32"/>
        <v>7.8428571428571431E-2</v>
      </c>
      <c r="EG28" s="579">
        <f t="shared" si="33"/>
        <v>4.3642138775510208E-5</v>
      </c>
      <c r="EH28" s="579"/>
      <c r="EI28" s="119">
        <f t="shared" si="34"/>
        <v>339.79212341039948</v>
      </c>
      <c r="EJ28" s="172">
        <f t="shared" si="35"/>
        <v>1.030041533885915</v>
      </c>
      <c r="EK28" s="80"/>
      <c r="EN28" s="81"/>
      <c r="EO28" s="124">
        <v>1.5</v>
      </c>
      <c r="EP28" s="204">
        <f t="shared" si="0"/>
        <v>409.1417348143886</v>
      </c>
      <c r="EQ28" s="80"/>
      <c r="ES28" s="41">
        <v>1</v>
      </c>
      <c r="ET28" s="124">
        <f t="shared" si="29"/>
        <v>9.1428571428571428E-2</v>
      </c>
      <c r="EU28" s="129">
        <f t="shared" si="30"/>
        <v>0</v>
      </c>
      <c r="EV28" s="119"/>
      <c r="EW28" s="451">
        <f t="shared" si="31"/>
        <v>0</v>
      </c>
      <c r="EX28" s="80"/>
      <c r="EZ28" s="41">
        <v>1.4</v>
      </c>
      <c r="FA28" s="101">
        <f t="shared" si="6"/>
        <v>8.8800000000000004E-2</v>
      </c>
      <c r="FB28" s="101">
        <f t="shared" si="7"/>
        <v>-4.4400000000000002E-2</v>
      </c>
      <c r="FC28" s="543">
        <f t="shared" si="8"/>
        <v>-411705958.94130772</v>
      </c>
      <c r="FD28" s="514"/>
      <c r="FE28" s="544"/>
      <c r="FF28" s="80"/>
      <c r="FH28" s="41">
        <v>1.2</v>
      </c>
      <c r="FI28" s="101">
        <f t="shared" si="17"/>
        <v>9.0114285714285716E-2</v>
      </c>
      <c r="FJ28" s="119">
        <f t="shared" si="18"/>
        <v>-208379230.96169114</v>
      </c>
      <c r="FK28" s="541">
        <f t="shared" si="19"/>
        <v>208379230.96169114</v>
      </c>
      <c r="FL28" s="541"/>
      <c r="FM28" s="541"/>
      <c r="FN28" s="170">
        <f t="shared" si="24"/>
        <v>0</v>
      </c>
      <c r="FO28" s="184">
        <f t="shared" si="25"/>
        <v>-416758461.92338228</v>
      </c>
      <c r="FP28" s="80"/>
      <c r="FR28" s="41">
        <v>1.4</v>
      </c>
      <c r="FS28" s="101">
        <f t="shared" si="9"/>
        <v>8.8800000000000004E-2</v>
      </c>
      <c r="FT28" s="190">
        <f t="shared" si="14"/>
        <v>1.6950179662778176E+17</v>
      </c>
      <c r="FU28" s="172">
        <f t="shared" si="10"/>
        <v>1.0930130842826868</v>
      </c>
      <c r="FX28" s="80"/>
      <c r="GA28" s="51"/>
      <c r="GB28" s="41">
        <v>2.1</v>
      </c>
      <c r="GC28" s="42">
        <v>-6370</v>
      </c>
      <c r="GD28" s="50"/>
      <c r="GE28" s="51"/>
      <c r="GF28" s="41">
        <v>2.1</v>
      </c>
      <c r="GG28" s="42">
        <v>26509</v>
      </c>
      <c r="GH28" s="50"/>
      <c r="GI28" s="51"/>
      <c r="GJ28" s="41">
        <v>2.1</v>
      </c>
      <c r="GK28" s="42">
        <v>-1260</v>
      </c>
      <c r="GL28" s="50"/>
      <c r="GM28" s="51"/>
      <c r="GN28" s="41">
        <v>2.1</v>
      </c>
      <c r="GO28" s="42">
        <v>5598.25</v>
      </c>
      <c r="GP28" s="88"/>
    </row>
    <row r="29" spans="1:198">
      <c r="K29" s="63">
        <v>0.3</v>
      </c>
      <c r="L29" s="64">
        <f t="shared" si="55"/>
        <v>1.2965164532459137</v>
      </c>
      <c r="N29" s="63">
        <v>0.3</v>
      </c>
      <c r="O29" s="64">
        <f t="shared" si="56"/>
        <v>1.0266980848958509</v>
      </c>
      <c r="BJ29" s="198"/>
      <c r="BK29" s="199"/>
      <c r="BL29" s="124">
        <v>0.6</v>
      </c>
      <c r="BM29" s="101">
        <f t="shared" si="36"/>
        <v>9.4057142857142867E-2</v>
      </c>
      <c r="BN29" s="101">
        <f t="shared" si="44"/>
        <v>6.0000000000000001E-3</v>
      </c>
      <c r="BO29" s="101">
        <f t="shared" si="37"/>
        <v>6.0000000000000001E-3</v>
      </c>
      <c r="BP29" s="101">
        <f t="shared" si="38"/>
        <v>0.15314285714285714</v>
      </c>
      <c r="BQ29" s="119"/>
      <c r="BR29" s="204">
        <f t="shared" si="45"/>
        <v>8.2571428571428573E-2</v>
      </c>
      <c r="BS29" s="101">
        <f t="shared" si="46"/>
        <v>0.16214285714285714</v>
      </c>
      <c r="BT29" s="201">
        <f t="shared" si="47"/>
        <v>5.6434285714285725E-4</v>
      </c>
      <c r="BU29" s="201">
        <f t="shared" si="48"/>
        <v>1.6930285714285717E-9</v>
      </c>
      <c r="BV29" s="201">
        <f t="shared" si="49"/>
        <v>1.7958093994169093E-6</v>
      </c>
      <c r="BW29" s="101">
        <f t="shared" si="50"/>
        <v>7.9571428571428571E-2</v>
      </c>
      <c r="BX29" s="119"/>
      <c r="BY29" s="202">
        <f t="shared" si="51"/>
        <v>8.9455957457725954E-6</v>
      </c>
      <c r="BZ29" s="42"/>
      <c r="CA29" s="119"/>
      <c r="CB29" s="81"/>
      <c r="CC29" s="124">
        <v>0.6</v>
      </c>
      <c r="CD29" s="101">
        <f t="shared" si="52"/>
        <v>6.0000000000000001E-3</v>
      </c>
      <c r="CE29" s="101">
        <f t="shared" si="53"/>
        <v>9.4057142857142867E-2</v>
      </c>
      <c r="CF29" s="101">
        <f t="shared" si="39"/>
        <v>0.15314285714285714</v>
      </c>
      <c r="CG29" s="101">
        <f t="shared" si="40"/>
        <v>6.0000000000000001E-3</v>
      </c>
      <c r="CI29" s="204">
        <f t="shared" si="54"/>
        <v>4.7028571428571433E-2</v>
      </c>
      <c r="CJ29" s="201">
        <f t="shared" si="41"/>
        <v>4.1604983193002925E-7</v>
      </c>
      <c r="CK29" s="201">
        <f t="shared" si="42"/>
        <v>2.7565714285714286E-9</v>
      </c>
      <c r="CM29" s="206">
        <f t="shared" si="43"/>
        <v>8.3485623528862997E-7</v>
      </c>
      <c r="CN29" s="209"/>
      <c r="CR29" s="81"/>
      <c r="CS29" s="124">
        <v>1.6</v>
      </c>
      <c r="CT29" s="204">
        <f t="shared" si="1"/>
        <v>320.13532622588815</v>
      </c>
      <c r="CU29" s="80"/>
      <c r="CW29" s="41">
        <v>1.1000000000000001</v>
      </c>
      <c r="CX29" s="111">
        <f t="shared" si="26"/>
        <v>0.15942857142857145</v>
      </c>
      <c r="CY29" s="129">
        <f t="shared" si="27"/>
        <v>0</v>
      </c>
      <c r="CZ29" s="130"/>
      <c r="DA29" s="174">
        <f t="shared" si="28"/>
        <v>0</v>
      </c>
      <c r="DB29" s="80"/>
      <c r="DD29" s="41">
        <v>1.5</v>
      </c>
      <c r="DE29" s="111">
        <f t="shared" si="2"/>
        <v>0.15485714285714286</v>
      </c>
      <c r="DF29" s="123">
        <f t="shared" si="3"/>
        <v>-7.742857142857143E-2</v>
      </c>
      <c r="DG29" s="552">
        <f t="shared" si="4"/>
        <v>-322344649.2407726</v>
      </c>
      <c r="DH29" s="496"/>
      <c r="DI29" s="553"/>
      <c r="DJ29" s="80"/>
      <c r="DL29" s="41">
        <v>1.3</v>
      </c>
      <c r="DM29" s="111">
        <f t="shared" si="15"/>
        <v>0.15714285714285717</v>
      </c>
      <c r="DN29" s="101">
        <f t="shared" si="20"/>
        <v>-163346049.42213714</v>
      </c>
      <c r="DO29" s="470">
        <f t="shared" si="16"/>
        <v>163346049.42213714</v>
      </c>
      <c r="DP29" s="470"/>
      <c r="DQ29" s="470"/>
      <c r="DR29" s="170">
        <f t="shared" si="22"/>
        <v>0</v>
      </c>
      <c r="DS29" s="171">
        <f t="shared" si="23"/>
        <v>-326692098.84427428</v>
      </c>
      <c r="DT29" s="80"/>
      <c r="DV29" s="41">
        <v>1.5</v>
      </c>
      <c r="DW29" s="111">
        <f t="shared" si="5"/>
        <v>0.15485714285714286</v>
      </c>
      <c r="DX29" s="190">
        <f t="shared" si="12"/>
        <v>1.0390607289415672E+17</v>
      </c>
      <c r="DY29" s="172">
        <f t="shared" si="13"/>
        <v>1.3960213115368834</v>
      </c>
      <c r="EB29" s="80"/>
      <c r="ED29" s="81"/>
      <c r="EE29" s="124">
        <v>0.9</v>
      </c>
      <c r="EF29" s="417">
        <f t="shared" si="32"/>
        <v>7.7857142857142861E-2</v>
      </c>
      <c r="EG29" s="579">
        <f t="shared" si="33"/>
        <v>4.301718367346939E-5</v>
      </c>
      <c r="EH29" s="579"/>
      <c r="EI29" s="119">
        <f t="shared" si="34"/>
        <v>338.66177054218622</v>
      </c>
      <c r="EJ29" s="172">
        <f t="shared" si="35"/>
        <v>1.0334795080048795</v>
      </c>
      <c r="EK29" s="80"/>
      <c r="EN29" s="81"/>
      <c r="EO29" s="124">
        <v>1.6</v>
      </c>
      <c r="EP29" s="204">
        <f t="shared" si="0"/>
        <v>406.55181026390909</v>
      </c>
      <c r="EQ29" s="80"/>
      <c r="ES29" s="41">
        <v>1.1000000000000001</v>
      </c>
      <c r="ET29" s="124">
        <f t="shared" si="29"/>
        <v>9.0771428571428572E-2</v>
      </c>
      <c r="EU29" s="129">
        <f t="shared" si="30"/>
        <v>0</v>
      </c>
      <c r="EV29" s="119"/>
      <c r="EW29" s="451">
        <f t="shared" si="31"/>
        <v>0</v>
      </c>
      <c r="EX29" s="80"/>
      <c r="EZ29" s="41">
        <v>1.5</v>
      </c>
      <c r="FA29" s="101">
        <f t="shared" si="6"/>
        <v>8.8142857142857148E-2</v>
      </c>
      <c r="FB29" s="101">
        <f t="shared" si="7"/>
        <v>-4.4071428571428574E-2</v>
      </c>
      <c r="FC29" s="543">
        <f t="shared" si="8"/>
        <v>-409141734.81438857</v>
      </c>
      <c r="FD29" s="514"/>
      <c r="FE29" s="544"/>
      <c r="FF29" s="80"/>
      <c r="FH29" s="41">
        <v>1.3</v>
      </c>
      <c r="FI29" s="101">
        <f t="shared" si="17"/>
        <v>8.945714285714286E-2</v>
      </c>
      <c r="FJ29" s="119">
        <f t="shared" si="18"/>
        <v>-207122385.87317017</v>
      </c>
      <c r="FK29" s="541">
        <f t="shared" si="19"/>
        <v>207122385.87317017</v>
      </c>
      <c r="FL29" s="541"/>
      <c r="FM29" s="541"/>
      <c r="FN29" s="170">
        <f t="shared" si="24"/>
        <v>0</v>
      </c>
      <c r="FO29" s="184">
        <f t="shared" si="25"/>
        <v>-414244771.74634033</v>
      </c>
      <c r="FP29" s="80"/>
      <c r="FR29" s="41">
        <v>1.5</v>
      </c>
      <c r="FS29" s="101">
        <f t="shared" si="9"/>
        <v>8.8142857142857148E-2</v>
      </c>
      <c r="FT29" s="190">
        <f t="shared" si="14"/>
        <v>1.6739695916692746E+17</v>
      </c>
      <c r="FU29" s="172">
        <f t="shared" si="10"/>
        <v>1.0998633522540722</v>
      </c>
      <c r="FX29" s="80"/>
      <c r="GA29" s="51"/>
      <c r="GB29" s="41">
        <v>2.2000000000000002</v>
      </c>
      <c r="GC29" s="42">
        <v>-6290</v>
      </c>
      <c r="GD29" s="50"/>
      <c r="GE29" s="51"/>
      <c r="GF29" s="41">
        <v>2.2000000000000002</v>
      </c>
      <c r="GG29" s="42">
        <v>25876</v>
      </c>
      <c r="GH29" s="50"/>
      <c r="GI29" s="51"/>
      <c r="GJ29" s="41">
        <v>2.2000000000000002</v>
      </c>
      <c r="GK29" s="42">
        <v>-1245</v>
      </c>
      <c r="GL29" s="50"/>
      <c r="GM29" s="51"/>
      <c r="GN29" s="41">
        <v>2.2000000000000002</v>
      </c>
      <c r="GO29" s="42">
        <v>5473</v>
      </c>
      <c r="GP29" s="88"/>
    </row>
    <row r="30" spans="1:198">
      <c r="K30" s="63">
        <v>0.4</v>
      </c>
      <c r="L30" s="64">
        <f t="shared" si="55"/>
        <v>1.3038157708274452</v>
      </c>
      <c r="N30" s="63">
        <v>0.4</v>
      </c>
      <c r="O30" s="64">
        <f t="shared" si="56"/>
        <v>1.0321151045577999</v>
      </c>
      <c r="BJ30" s="198"/>
      <c r="BK30" s="199"/>
      <c r="BL30" s="124">
        <v>0.7</v>
      </c>
      <c r="BM30" s="101">
        <f t="shared" si="36"/>
        <v>9.3400000000000011E-2</v>
      </c>
      <c r="BN30" s="101">
        <f t="shared" si="44"/>
        <v>6.0000000000000001E-3</v>
      </c>
      <c r="BO30" s="101">
        <f t="shared" si="37"/>
        <v>6.0000000000000001E-3</v>
      </c>
      <c r="BP30" s="101">
        <f t="shared" si="38"/>
        <v>0.152</v>
      </c>
      <c r="BQ30" s="119"/>
      <c r="BR30" s="204">
        <f t="shared" si="45"/>
        <v>8.2000000000000003E-2</v>
      </c>
      <c r="BS30" s="101">
        <f t="shared" si="46"/>
        <v>0.161</v>
      </c>
      <c r="BT30" s="201">
        <f t="shared" si="47"/>
        <v>5.6040000000000007E-4</v>
      </c>
      <c r="BU30" s="201">
        <f t="shared" si="48"/>
        <v>1.6812000000000002E-9</v>
      </c>
      <c r="BV30" s="201">
        <f t="shared" si="49"/>
        <v>1.7559039999999999E-6</v>
      </c>
      <c r="BW30" s="101">
        <f t="shared" si="50"/>
        <v>7.9000000000000001E-2</v>
      </c>
      <c r="BX30" s="119"/>
      <c r="BY30" s="202">
        <f t="shared" si="51"/>
        <v>8.7541792000000008E-6</v>
      </c>
      <c r="BZ30" s="42"/>
      <c r="CA30" s="119"/>
      <c r="CB30" s="81"/>
      <c r="CC30" s="124">
        <v>0.7</v>
      </c>
      <c r="CD30" s="101">
        <f t="shared" si="52"/>
        <v>6.0000000000000001E-3</v>
      </c>
      <c r="CE30" s="101">
        <f t="shared" si="53"/>
        <v>9.3400000000000011E-2</v>
      </c>
      <c r="CF30" s="101">
        <f t="shared" si="39"/>
        <v>0.152</v>
      </c>
      <c r="CG30" s="101">
        <f t="shared" si="40"/>
        <v>6.0000000000000001E-3</v>
      </c>
      <c r="CI30" s="204">
        <f t="shared" si="54"/>
        <v>4.6700000000000005E-2</v>
      </c>
      <c r="CJ30" s="201">
        <f t="shared" si="41"/>
        <v>4.0739025200000012E-7</v>
      </c>
      <c r="CK30" s="201">
        <f t="shared" si="42"/>
        <v>2.7360000000000001E-9</v>
      </c>
      <c r="CM30" s="206">
        <f t="shared" si="43"/>
        <v>8.1751650400000027E-7</v>
      </c>
      <c r="CN30" s="209"/>
      <c r="CR30" s="81"/>
      <c r="CS30" s="124">
        <v>1.7</v>
      </c>
      <c r="CT30" s="204">
        <f t="shared" si="1"/>
        <v>317.90185820584975</v>
      </c>
      <c r="CU30" s="80"/>
      <c r="CW30" s="57">
        <v>1.2</v>
      </c>
      <c r="CX30" s="111">
        <f t="shared" si="26"/>
        <v>0.15828571428571431</v>
      </c>
      <c r="CY30" s="129">
        <f t="shared" si="27"/>
        <v>0</v>
      </c>
      <c r="CZ30" s="130"/>
      <c r="DA30" s="174">
        <f t="shared" si="28"/>
        <v>0</v>
      </c>
      <c r="DB30" s="80"/>
      <c r="DD30" s="57">
        <v>1.6</v>
      </c>
      <c r="DE30" s="111">
        <f t="shared" si="2"/>
        <v>0.15371428571428572</v>
      </c>
      <c r="DF30" s="123">
        <f t="shared" si="3"/>
        <v>-7.685714285714286E-2</v>
      </c>
      <c r="DG30" s="552">
        <f t="shared" si="4"/>
        <v>-320135326.22588813</v>
      </c>
      <c r="DH30" s="496"/>
      <c r="DI30" s="553"/>
      <c r="DJ30" s="80"/>
      <c r="DL30" s="57">
        <v>1.4</v>
      </c>
      <c r="DM30" s="111">
        <f t="shared" si="15"/>
        <v>0.15600000000000003</v>
      </c>
      <c r="DN30" s="101">
        <f t="shared" si="20"/>
        <v>-162265068.67223424</v>
      </c>
      <c r="DO30" s="470">
        <f t="shared" si="16"/>
        <v>162265068.67223424</v>
      </c>
      <c r="DP30" s="470"/>
      <c r="DQ30" s="470"/>
      <c r="DR30" s="170">
        <f t="shared" si="22"/>
        <v>0</v>
      </c>
      <c r="DS30" s="171">
        <f t="shared" si="23"/>
        <v>-324530137.34446847</v>
      </c>
      <c r="DT30" s="80"/>
      <c r="DV30" s="57">
        <v>1.6</v>
      </c>
      <c r="DW30" s="111">
        <f t="shared" si="5"/>
        <v>0.15371428571428572</v>
      </c>
      <c r="DX30" s="190">
        <f t="shared" si="12"/>
        <v>1.0248662709775582E+17</v>
      </c>
      <c r="DY30" s="172">
        <f t="shared" si="13"/>
        <v>1.4056555560584372</v>
      </c>
      <c r="EB30" s="80"/>
      <c r="ED30" s="81"/>
      <c r="EE30" s="124">
        <v>1</v>
      </c>
      <c r="EF30" s="417">
        <f t="shared" si="32"/>
        <v>7.7285714285714291E-2</v>
      </c>
      <c r="EG30" s="579">
        <f t="shared" si="33"/>
        <v>4.2396734693877552E-5</v>
      </c>
      <c r="EH30" s="579"/>
      <c r="EI30" s="119">
        <f t="shared" si="34"/>
        <v>337.51413697522452</v>
      </c>
      <c r="EJ30" s="172">
        <f t="shared" si="35"/>
        <v>1.0369936001397535</v>
      </c>
      <c r="EK30" s="80"/>
      <c r="EN30" s="81"/>
      <c r="EO30" s="124">
        <v>1.7</v>
      </c>
      <c r="EP30" s="204">
        <f t="shared" si="0"/>
        <v>403.93589607878488</v>
      </c>
      <c r="EQ30" s="80"/>
      <c r="ES30" s="41">
        <v>1.2</v>
      </c>
      <c r="ET30" s="124">
        <f t="shared" si="29"/>
        <v>9.0114285714285716E-2</v>
      </c>
      <c r="EU30" s="129">
        <f t="shared" si="30"/>
        <v>0</v>
      </c>
      <c r="EV30" s="119"/>
      <c r="EW30" s="451">
        <f t="shared" si="31"/>
        <v>0</v>
      </c>
      <c r="EX30" s="80"/>
      <c r="EZ30" s="41">
        <v>1.6</v>
      </c>
      <c r="FA30" s="101">
        <f t="shared" si="6"/>
        <v>8.7485714285714292E-2</v>
      </c>
      <c r="FB30" s="101">
        <f t="shared" si="7"/>
        <v>-4.3742857142857146E-2</v>
      </c>
      <c r="FC30" s="543">
        <f t="shared" si="8"/>
        <v>-406551810.2639091</v>
      </c>
      <c r="FD30" s="514"/>
      <c r="FE30" s="544"/>
      <c r="FF30" s="80"/>
      <c r="FH30" s="41">
        <v>1.4</v>
      </c>
      <c r="FI30" s="101">
        <f t="shared" si="17"/>
        <v>8.8800000000000004E-2</v>
      </c>
      <c r="FJ30" s="119">
        <f t="shared" si="18"/>
        <v>-205852979.47065386</v>
      </c>
      <c r="FK30" s="541">
        <f t="shared" si="19"/>
        <v>205852979.47065386</v>
      </c>
      <c r="FL30" s="541"/>
      <c r="FM30" s="541"/>
      <c r="FN30" s="170">
        <f t="shared" si="24"/>
        <v>0</v>
      </c>
      <c r="FO30" s="184">
        <f t="shared" si="25"/>
        <v>-411705958.94130772</v>
      </c>
      <c r="FP30" s="80"/>
      <c r="FR30" s="41">
        <v>1.6</v>
      </c>
      <c r="FS30" s="101">
        <f t="shared" si="9"/>
        <v>8.7485714285714292E-2</v>
      </c>
      <c r="FT30" s="190">
        <f t="shared" si="14"/>
        <v>1.6528437442886154E+17</v>
      </c>
      <c r="FU30" s="172">
        <f t="shared" si="10"/>
        <v>1.1068699945226832</v>
      </c>
      <c r="FX30" s="80"/>
      <c r="GA30" s="51"/>
      <c r="GB30" s="41">
        <v>2.2999999999999998</v>
      </c>
      <c r="GC30" s="42">
        <v>-6210</v>
      </c>
      <c r="GD30" s="50"/>
      <c r="GE30" s="51"/>
      <c r="GF30" s="41">
        <v>2.2999999999999998</v>
      </c>
      <c r="GG30" s="42">
        <v>25251</v>
      </c>
      <c r="GH30" s="50"/>
      <c r="GI30" s="51"/>
      <c r="GJ30" s="41">
        <v>2.2999999999999998</v>
      </c>
      <c r="GK30" s="42">
        <v>-1230</v>
      </c>
      <c r="GL30" s="50"/>
      <c r="GM30" s="51"/>
      <c r="GN30" s="41">
        <v>2.2999999999999998</v>
      </c>
      <c r="GO30" s="42">
        <v>5349.25</v>
      </c>
      <c r="GP30" s="88"/>
    </row>
    <row r="31" spans="1:198">
      <c r="K31" s="63">
        <v>0.5</v>
      </c>
      <c r="L31" s="64">
        <f>DY19</f>
        <v>1.3112763804298133</v>
      </c>
      <c r="N31" s="63">
        <v>0.5</v>
      </c>
      <c r="O31" s="64">
        <f t="shared" si="56"/>
        <v>1.0376436146423837</v>
      </c>
      <c r="BJ31" s="198"/>
      <c r="BK31" s="199"/>
      <c r="BL31" s="124">
        <v>0.8</v>
      </c>
      <c r="BM31" s="101">
        <f t="shared" si="36"/>
        <v>9.2742857142857141E-2</v>
      </c>
      <c r="BN31" s="101">
        <f t="shared" si="44"/>
        <v>6.0000000000000001E-3</v>
      </c>
      <c r="BO31" s="101">
        <f t="shared" si="37"/>
        <v>6.0000000000000001E-3</v>
      </c>
      <c r="BP31" s="101">
        <f t="shared" si="38"/>
        <v>0.15085714285714286</v>
      </c>
      <c r="BQ31" s="119"/>
      <c r="BR31" s="204">
        <f t="shared" si="45"/>
        <v>8.1428571428571433E-2</v>
      </c>
      <c r="BS31" s="101">
        <f t="shared" si="46"/>
        <v>0.15985714285714286</v>
      </c>
      <c r="BT31" s="201">
        <f t="shared" si="47"/>
        <v>5.5645714285714289E-4</v>
      </c>
      <c r="BU31" s="201">
        <f t="shared" si="48"/>
        <v>1.6693714285714286E-9</v>
      </c>
      <c r="BV31" s="201">
        <f t="shared" si="49"/>
        <v>1.7165941924198252E-6</v>
      </c>
      <c r="BW31" s="101">
        <f t="shared" si="50"/>
        <v>7.8428571428571431E-2</v>
      </c>
      <c r="BX31" s="119"/>
      <c r="BY31" s="202">
        <f t="shared" si="51"/>
        <v>8.5655141317784259E-6</v>
      </c>
      <c r="BZ31" s="42"/>
      <c r="CA31" s="119"/>
      <c r="CB31" s="81"/>
      <c r="CC31" s="124">
        <v>0.8</v>
      </c>
      <c r="CD31" s="101">
        <f t="shared" si="52"/>
        <v>6.0000000000000001E-3</v>
      </c>
      <c r="CE31" s="101">
        <f t="shared" si="53"/>
        <v>9.2742857142857141E-2</v>
      </c>
      <c r="CF31" s="101">
        <f t="shared" si="39"/>
        <v>0.15085714285714286</v>
      </c>
      <c r="CG31" s="101">
        <f t="shared" si="40"/>
        <v>6.0000000000000001E-3</v>
      </c>
      <c r="CI31" s="204">
        <f t="shared" si="54"/>
        <v>4.637142857142857E-2</v>
      </c>
      <c r="CJ31" s="201">
        <f t="shared" si="41"/>
        <v>3.9885167272303207E-7</v>
      </c>
      <c r="CK31" s="201">
        <f t="shared" si="42"/>
        <v>2.7154285714285716E-9</v>
      </c>
      <c r="CM31" s="206">
        <f t="shared" si="43"/>
        <v>8.0041877401749273E-7</v>
      </c>
      <c r="CN31" s="209"/>
      <c r="CR31" s="81"/>
      <c r="CS31" s="124">
        <v>1.8</v>
      </c>
      <c r="CT31" s="204">
        <f t="shared" si="1"/>
        <v>315.64393355360664</v>
      </c>
      <c r="CU31" s="80"/>
      <c r="CW31" s="41">
        <v>1.3</v>
      </c>
      <c r="CX31" s="111">
        <f t="shared" si="26"/>
        <v>0.15714285714285717</v>
      </c>
      <c r="CY31" s="129">
        <f t="shared" si="27"/>
        <v>0</v>
      </c>
      <c r="CZ31" s="130"/>
      <c r="DA31" s="174">
        <f t="shared" si="28"/>
        <v>0</v>
      </c>
      <c r="DB31" s="80"/>
      <c r="DD31" s="41">
        <v>1.7</v>
      </c>
      <c r="DE31" s="111">
        <f t="shared" si="2"/>
        <v>0.15257142857142858</v>
      </c>
      <c r="DF31" s="123">
        <f t="shared" si="3"/>
        <v>-7.628571428571429E-2</v>
      </c>
      <c r="DG31" s="552">
        <f t="shared" si="4"/>
        <v>-317901858.20584977</v>
      </c>
      <c r="DH31" s="496"/>
      <c r="DI31" s="553"/>
      <c r="DJ31" s="80"/>
      <c r="DL31" s="41">
        <v>1.5</v>
      </c>
      <c r="DM31" s="111">
        <f t="shared" si="15"/>
        <v>0.15485714285714286</v>
      </c>
      <c r="DN31" s="101">
        <f t="shared" si="20"/>
        <v>-161172324.6203863</v>
      </c>
      <c r="DO31" s="470">
        <f t="shared" si="16"/>
        <v>161172324.6203863</v>
      </c>
      <c r="DP31" s="470"/>
      <c r="DQ31" s="470"/>
      <c r="DR31" s="170">
        <f t="shared" si="22"/>
        <v>0</v>
      </c>
      <c r="DS31" s="171">
        <f t="shared" si="23"/>
        <v>-322344649.2407726</v>
      </c>
      <c r="DT31" s="80"/>
      <c r="DV31" s="41">
        <v>1.7</v>
      </c>
      <c r="DW31" s="111">
        <f t="shared" si="5"/>
        <v>0.15257142857142858</v>
      </c>
      <c r="DX31" s="190">
        <f t="shared" si="12"/>
        <v>1.0106159145073221E+17</v>
      </c>
      <c r="DY31" s="172">
        <f t="shared" si="13"/>
        <v>1.4155312036855514</v>
      </c>
      <c r="EB31" s="80"/>
      <c r="ED31" s="81"/>
      <c r="EE31" s="124">
        <v>1.1000000000000001</v>
      </c>
      <c r="EF31" s="417">
        <f t="shared" si="32"/>
        <v>7.6714285714285721E-2</v>
      </c>
      <c r="EG31" s="579">
        <f t="shared" si="33"/>
        <v>4.1780791836734701E-5</v>
      </c>
      <c r="EH31" s="579"/>
      <c r="EI31" s="119">
        <f t="shared" si="34"/>
        <v>336.34882433266415</v>
      </c>
      <c r="EJ31" s="172">
        <f t="shared" si="35"/>
        <v>1.0405863635599755</v>
      </c>
      <c r="EK31" s="80"/>
      <c r="EN31" s="81"/>
      <c r="EO31" s="124">
        <v>1.8</v>
      </c>
      <c r="EP31" s="204">
        <f t="shared" si="0"/>
        <v>401.29370326489317</v>
      </c>
      <c r="EQ31" s="80"/>
      <c r="ES31" s="41">
        <v>1.3</v>
      </c>
      <c r="ET31" s="124">
        <f t="shared" si="29"/>
        <v>8.945714285714286E-2</v>
      </c>
      <c r="EU31" s="129">
        <f t="shared" si="30"/>
        <v>0</v>
      </c>
      <c r="EV31" s="119"/>
      <c r="EW31" s="451">
        <f t="shared" si="31"/>
        <v>0</v>
      </c>
      <c r="EX31" s="80"/>
      <c r="EZ31" s="41">
        <v>1.7</v>
      </c>
      <c r="FA31" s="101">
        <f t="shared" si="6"/>
        <v>8.6828571428571436E-2</v>
      </c>
      <c r="FB31" s="101">
        <f t="shared" si="7"/>
        <v>-4.3414285714285718E-2</v>
      </c>
      <c r="FC31" s="543">
        <f t="shared" si="8"/>
        <v>-403935896.07878488</v>
      </c>
      <c r="FD31" s="514"/>
      <c r="FE31" s="544"/>
      <c r="FF31" s="80"/>
      <c r="FH31" s="41">
        <v>1.5</v>
      </c>
      <c r="FI31" s="101">
        <f t="shared" si="17"/>
        <v>8.8142857142857148E-2</v>
      </c>
      <c r="FJ31" s="119">
        <f t="shared" si="18"/>
        <v>-204570867.40719429</v>
      </c>
      <c r="FK31" s="541">
        <f t="shared" si="19"/>
        <v>204570867.40719429</v>
      </c>
      <c r="FL31" s="541"/>
      <c r="FM31" s="541"/>
      <c r="FN31" s="170">
        <f t="shared" si="24"/>
        <v>0</v>
      </c>
      <c r="FO31" s="184">
        <f t="shared" si="25"/>
        <v>-409141734.81438857</v>
      </c>
      <c r="FP31" s="80"/>
      <c r="FR31" s="41">
        <v>1.7</v>
      </c>
      <c r="FS31" s="101">
        <f t="shared" si="9"/>
        <v>8.6828571428571436E-2</v>
      </c>
      <c r="FT31" s="190">
        <f t="shared" si="14"/>
        <v>1.6316420814097091E+17</v>
      </c>
      <c r="FU31" s="172">
        <f t="shared" si="10"/>
        <v>1.114038153995184</v>
      </c>
      <c r="FX31" s="80"/>
      <c r="GA31" s="51"/>
      <c r="GB31" s="41">
        <v>2.4</v>
      </c>
      <c r="GC31" s="42">
        <v>-6130</v>
      </c>
      <c r="GD31" s="50"/>
      <c r="GE31" s="51"/>
      <c r="GF31" s="41">
        <v>2.4</v>
      </c>
      <c r="GG31" s="42">
        <v>24634</v>
      </c>
      <c r="GH31" s="50"/>
      <c r="GI31" s="51"/>
      <c r="GJ31" s="41">
        <v>2.4</v>
      </c>
      <c r="GK31" s="42">
        <v>-1215</v>
      </c>
      <c r="GL31" s="50"/>
      <c r="GM31" s="51"/>
      <c r="GN31" s="41">
        <v>2.4</v>
      </c>
      <c r="GO31" s="42">
        <v>5227</v>
      </c>
      <c r="GP31" s="88"/>
    </row>
    <row r="32" spans="1:198">
      <c r="K32" s="63">
        <v>0.6</v>
      </c>
      <c r="L32" s="64">
        <f>DY20</f>
        <v>1.3189035043159769</v>
      </c>
      <c r="N32" s="63">
        <v>0.6</v>
      </c>
      <c r="O32" s="64">
        <f t="shared" si="56"/>
        <v>1.0432869506230864</v>
      </c>
      <c r="BJ32" s="198"/>
      <c r="BK32" s="199"/>
      <c r="BL32" s="124">
        <v>0.9</v>
      </c>
      <c r="BM32" s="101">
        <f t="shared" si="36"/>
        <v>9.2085714285714285E-2</v>
      </c>
      <c r="BN32" s="101">
        <f t="shared" si="44"/>
        <v>6.0000000000000001E-3</v>
      </c>
      <c r="BO32" s="101">
        <f t="shared" si="37"/>
        <v>6.0000000000000001E-3</v>
      </c>
      <c r="BP32" s="101">
        <f t="shared" si="38"/>
        <v>0.14971428571428572</v>
      </c>
      <c r="BQ32" s="119"/>
      <c r="BR32" s="204">
        <f t="shared" si="45"/>
        <v>8.0857142857142864E-2</v>
      </c>
      <c r="BS32" s="101">
        <f t="shared" si="46"/>
        <v>0.15871428571428572</v>
      </c>
      <c r="BT32" s="201">
        <f t="shared" si="47"/>
        <v>5.5251428571428572E-4</v>
      </c>
      <c r="BU32" s="201">
        <f t="shared" si="48"/>
        <v>1.6575428571428571E-9</v>
      </c>
      <c r="BV32" s="201">
        <f t="shared" si="49"/>
        <v>1.6778754985422742E-6</v>
      </c>
      <c r="BW32" s="101">
        <f t="shared" si="50"/>
        <v>7.7857142857142861E-2</v>
      </c>
      <c r="BX32" s="119"/>
      <c r="BY32" s="202">
        <f t="shared" si="51"/>
        <v>8.3795806134110813E-6</v>
      </c>
      <c r="BZ32" s="42"/>
      <c r="CA32" s="119"/>
      <c r="CB32" s="81"/>
      <c r="CC32" s="124">
        <v>0.9</v>
      </c>
      <c r="CD32" s="101">
        <f t="shared" si="52"/>
        <v>6.0000000000000001E-3</v>
      </c>
      <c r="CE32" s="101">
        <f t="shared" si="53"/>
        <v>9.2085714285714285E-2</v>
      </c>
      <c r="CF32" s="101">
        <f t="shared" si="39"/>
        <v>0.14971428571428572</v>
      </c>
      <c r="CG32" s="101">
        <f t="shared" si="40"/>
        <v>6.0000000000000001E-3</v>
      </c>
      <c r="CI32" s="204">
        <f t="shared" si="54"/>
        <v>4.6042857142857142E-2</v>
      </c>
      <c r="CJ32" s="201">
        <f t="shared" si="41"/>
        <v>3.9043324276384837E-7</v>
      </c>
      <c r="CK32" s="201">
        <f t="shared" si="42"/>
        <v>2.6948571428571431E-9</v>
      </c>
      <c r="CM32" s="206">
        <f t="shared" si="43"/>
        <v>7.835613426705539E-7</v>
      </c>
      <c r="CN32" s="209"/>
      <c r="CR32" s="81"/>
      <c r="CS32" s="124">
        <v>1.9</v>
      </c>
      <c r="CT32" s="204">
        <f t="shared" si="1"/>
        <v>313.36123939080761</v>
      </c>
      <c r="CU32" s="80"/>
      <c r="CW32" s="57">
        <v>1.4</v>
      </c>
      <c r="CX32" s="111">
        <f t="shared" si="26"/>
        <v>0.15600000000000003</v>
      </c>
      <c r="CY32" s="129">
        <f t="shared" si="27"/>
        <v>0</v>
      </c>
      <c r="CZ32" s="130"/>
      <c r="DA32" s="174">
        <f t="shared" si="28"/>
        <v>0</v>
      </c>
      <c r="DB32" s="80"/>
      <c r="DD32" s="57">
        <v>1.8</v>
      </c>
      <c r="DE32" s="111">
        <f t="shared" si="2"/>
        <v>0.15142857142857144</v>
      </c>
      <c r="DF32" s="123">
        <f t="shared" si="3"/>
        <v>-7.571428571428572E-2</v>
      </c>
      <c r="DG32" s="552">
        <f t="shared" si="4"/>
        <v>-315643933.55360663</v>
      </c>
      <c r="DH32" s="496"/>
      <c r="DI32" s="553"/>
      <c r="DJ32" s="80"/>
      <c r="DL32" s="57">
        <v>1.6</v>
      </c>
      <c r="DM32" s="111">
        <f t="shared" si="15"/>
        <v>0.15371428571428572</v>
      </c>
      <c r="DN32" s="101">
        <f t="shared" si="20"/>
        <v>-160067663.11294407</v>
      </c>
      <c r="DO32" s="470">
        <f t="shared" si="16"/>
        <v>160067663.11294407</v>
      </c>
      <c r="DP32" s="470"/>
      <c r="DQ32" s="470"/>
      <c r="DR32" s="170">
        <f t="shared" si="22"/>
        <v>0</v>
      </c>
      <c r="DS32" s="171">
        <f t="shared" si="23"/>
        <v>-320135326.22588813</v>
      </c>
      <c r="DT32" s="80"/>
      <c r="DV32" s="57">
        <v>1.8</v>
      </c>
      <c r="DW32" s="111">
        <f t="shared" si="5"/>
        <v>0.15142857142857144</v>
      </c>
      <c r="DX32" s="190">
        <f t="shared" si="12"/>
        <v>9.9631092789193632E+16</v>
      </c>
      <c r="DY32" s="172">
        <f t="shared" si="13"/>
        <v>1.4256570526598615</v>
      </c>
      <c r="EB32" s="80"/>
      <c r="ED32" s="81"/>
      <c r="EE32" s="124">
        <v>1.2</v>
      </c>
      <c r="EF32" s="417">
        <f t="shared" si="32"/>
        <v>7.6142857142857151E-2</v>
      </c>
      <c r="EG32" s="579">
        <f t="shared" si="33"/>
        <v>4.1169355102040822E-5</v>
      </c>
      <c r="EH32" s="579"/>
      <c r="EI32" s="119">
        <f t="shared" si="34"/>
        <v>335.16542192578498</v>
      </c>
      <c r="EJ32" s="172">
        <f t="shared" si="35"/>
        <v>1.0442604669329518</v>
      </c>
      <c r="EK32" s="80"/>
      <c r="EN32" s="81"/>
      <c r="EO32" s="124">
        <v>1.9</v>
      </c>
      <c r="EP32" s="204">
        <f t="shared" si="0"/>
        <v>398.62494340172299</v>
      </c>
      <c r="EQ32" s="80"/>
      <c r="ES32" s="41">
        <v>1.4</v>
      </c>
      <c r="ET32" s="124">
        <f t="shared" si="29"/>
        <v>8.8800000000000004E-2</v>
      </c>
      <c r="EU32" s="129">
        <f t="shared" si="30"/>
        <v>0</v>
      </c>
      <c r="EV32" s="119"/>
      <c r="EW32" s="451">
        <f t="shared" si="31"/>
        <v>0</v>
      </c>
      <c r="EX32" s="80"/>
      <c r="EZ32" s="41">
        <v>1.8</v>
      </c>
      <c r="FA32" s="101">
        <f t="shared" si="6"/>
        <v>8.6171428571428579E-2</v>
      </c>
      <c r="FB32" s="101">
        <f t="shared" si="7"/>
        <v>-4.308571428571429E-2</v>
      </c>
      <c r="FC32" s="543">
        <f t="shared" si="8"/>
        <v>-401293703.26489317</v>
      </c>
      <c r="FD32" s="514"/>
      <c r="FE32" s="544"/>
      <c r="FF32" s="80"/>
      <c r="FH32" s="41">
        <v>1.6</v>
      </c>
      <c r="FI32" s="101">
        <f t="shared" si="17"/>
        <v>8.7485714285714292E-2</v>
      </c>
      <c r="FJ32" s="119">
        <f t="shared" si="18"/>
        <v>-203275905.13195455</v>
      </c>
      <c r="FK32" s="541">
        <f t="shared" si="19"/>
        <v>203275905.13195455</v>
      </c>
      <c r="FL32" s="541"/>
      <c r="FM32" s="541"/>
      <c r="FN32" s="170">
        <f t="shared" si="24"/>
        <v>0</v>
      </c>
      <c r="FO32" s="184">
        <f t="shared" si="25"/>
        <v>-406551810.2639091</v>
      </c>
      <c r="FP32" s="80"/>
      <c r="FR32" s="41">
        <v>1.8</v>
      </c>
      <c r="FS32" s="101">
        <f t="shared" si="9"/>
        <v>8.6171428571428579E-2</v>
      </c>
      <c r="FT32" s="190">
        <f t="shared" si="14"/>
        <v>1.6103663628005213E+17</v>
      </c>
      <c r="FU32" s="172">
        <f t="shared" si="10"/>
        <v>1.1213731896085992</v>
      </c>
      <c r="FX32" s="80"/>
      <c r="GA32" s="51"/>
      <c r="GB32" s="41">
        <v>2.5</v>
      </c>
      <c r="GC32" s="42">
        <v>-6050</v>
      </c>
      <c r="GD32" s="50"/>
      <c r="GE32" s="51"/>
      <c r="GF32" s="41">
        <v>2.5</v>
      </c>
      <c r="GG32" s="42">
        <v>24025</v>
      </c>
      <c r="GH32" s="50"/>
      <c r="GI32" s="51"/>
      <c r="GJ32" s="41">
        <v>2.5</v>
      </c>
      <c r="GK32" s="42">
        <v>-1200</v>
      </c>
      <c r="GL32" s="50"/>
      <c r="GM32" s="51"/>
      <c r="GN32" s="41">
        <v>2.5</v>
      </c>
      <c r="GO32" s="42">
        <v>5106.25</v>
      </c>
      <c r="GP32" s="88"/>
    </row>
    <row r="33" spans="11:198">
      <c r="K33" s="63">
        <v>0.7</v>
      </c>
      <c r="L33" s="64">
        <f t="shared" si="55"/>
        <v>1.3267025853213987</v>
      </c>
      <c r="N33" s="63">
        <v>0.7</v>
      </c>
      <c r="O33" s="64">
        <f t="shared" ref="O33:O57" si="57">FU21</f>
        <v>1.0490485768480118</v>
      </c>
      <c r="BJ33" s="198"/>
      <c r="BK33" s="199"/>
      <c r="BL33" s="124">
        <v>1</v>
      </c>
      <c r="BM33" s="101">
        <f t="shared" si="36"/>
        <v>9.1428571428571428E-2</v>
      </c>
      <c r="BN33" s="101">
        <f t="shared" si="44"/>
        <v>6.0000000000000001E-3</v>
      </c>
      <c r="BO33" s="101">
        <f t="shared" si="37"/>
        <v>6.0000000000000001E-3</v>
      </c>
      <c r="BP33" s="101">
        <f t="shared" si="38"/>
        <v>0.14857142857142858</v>
      </c>
      <c r="BQ33" s="119"/>
      <c r="BR33" s="204">
        <f t="shared" si="45"/>
        <v>8.0285714285714294E-2</v>
      </c>
      <c r="BS33" s="101">
        <f t="shared" si="46"/>
        <v>0.15757142857142858</v>
      </c>
      <c r="BT33" s="201">
        <f t="shared" si="47"/>
        <v>5.4857142857142854E-4</v>
      </c>
      <c r="BU33" s="201">
        <f t="shared" si="48"/>
        <v>1.6457142857142858E-9</v>
      </c>
      <c r="BV33" s="201">
        <f t="shared" si="49"/>
        <v>1.6397434402332362E-6</v>
      </c>
      <c r="BW33" s="101">
        <f t="shared" si="50"/>
        <v>7.7285714285714291E-2</v>
      </c>
      <c r="BX33" s="119"/>
      <c r="BY33" s="202">
        <f t="shared" si="51"/>
        <v>8.196358717201167E-6</v>
      </c>
      <c r="BZ33" s="42"/>
      <c r="CA33" s="119"/>
      <c r="CB33" s="81"/>
      <c r="CC33" s="124">
        <v>1</v>
      </c>
      <c r="CD33" s="101">
        <f t="shared" si="52"/>
        <v>6.0000000000000001E-3</v>
      </c>
      <c r="CE33" s="101">
        <f t="shared" si="53"/>
        <v>9.1428571428571428E-2</v>
      </c>
      <c r="CF33" s="101">
        <f t="shared" si="39"/>
        <v>0.14857142857142858</v>
      </c>
      <c r="CG33" s="101">
        <f t="shared" si="40"/>
        <v>6.0000000000000001E-3</v>
      </c>
      <c r="CI33" s="204">
        <f t="shared" si="54"/>
        <v>4.5714285714285714E-2</v>
      </c>
      <c r="CJ33" s="201">
        <f t="shared" si="41"/>
        <v>3.8213411078717199E-7</v>
      </c>
      <c r="CK33" s="201">
        <f t="shared" si="42"/>
        <v>2.6742857142857146E-9</v>
      </c>
      <c r="CM33" s="206">
        <f t="shared" si="43"/>
        <v>7.6694250728862971E-7</v>
      </c>
      <c r="CN33" s="209"/>
      <c r="CR33" s="81"/>
      <c r="CS33" s="124">
        <v>2</v>
      </c>
      <c r="CT33" s="204">
        <f t="shared" si="1"/>
        <v>311.05346190030764</v>
      </c>
      <c r="CU33" s="80"/>
      <c r="CW33" s="41">
        <v>1.5</v>
      </c>
      <c r="CX33" s="111">
        <f t="shared" si="26"/>
        <v>0.15485714285714286</v>
      </c>
      <c r="CY33" s="129">
        <f t="shared" si="27"/>
        <v>0</v>
      </c>
      <c r="CZ33" s="130"/>
      <c r="DA33" s="174">
        <f t="shared" si="28"/>
        <v>0</v>
      </c>
      <c r="DB33" s="80"/>
      <c r="DD33" s="41">
        <v>1.9</v>
      </c>
      <c r="DE33" s="111">
        <f t="shared" si="2"/>
        <v>0.1502857142857143</v>
      </c>
      <c r="DF33" s="123">
        <f t="shared" si="3"/>
        <v>-7.514285714285715E-2</v>
      </c>
      <c r="DG33" s="552">
        <f t="shared" si="4"/>
        <v>-313361239.39080763</v>
      </c>
      <c r="DH33" s="496"/>
      <c r="DI33" s="553"/>
      <c r="DJ33" s="80"/>
      <c r="DL33" s="41">
        <v>1.7</v>
      </c>
      <c r="DM33" s="111">
        <f t="shared" si="15"/>
        <v>0.15257142857142858</v>
      </c>
      <c r="DN33" s="101">
        <f t="shared" si="20"/>
        <v>-158950929.10292488</v>
      </c>
      <c r="DO33" s="470">
        <f t="shared" si="16"/>
        <v>158950929.10292488</v>
      </c>
      <c r="DP33" s="470"/>
      <c r="DQ33" s="470"/>
      <c r="DR33" s="170">
        <f t="shared" si="22"/>
        <v>0</v>
      </c>
      <c r="DS33" s="171">
        <f t="shared" si="23"/>
        <v>-317901858.20584977</v>
      </c>
      <c r="DT33" s="80"/>
      <c r="DV33" s="41">
        <v>1.9</v>
      </c>
      <c r="DW33" s="111">
        <f t="shared" si="5"/>
        <v>0.1502857142857143</v>
      </c>
      <c r="DX33" s="190">
        <f t="shared" si="12"/>
        <v>9.819526635254304E+16</v>
      </c>
      <c r="DY33" s="172">
        <f t="shared" si="13"/>
        <v>1.4360423161295444</v>
      </c>
      <c r="EB33" s="80"/>
      <c r="ED33" s="81"/>
      <c r="EE33" s="124">
        <v>1.3</v>
      </c>
      <c r="EF33" s="417">
        <f t="shared" si="32"/>
        <v>7.5571428571428581E-2</v>
      </c>
      <c r="EG33" s="579">
        <f t="shared" si="33"/>
        <v>4.056242448979593E-5</v>
      </c>
      <c r="EH33" s="579"/>
      <c r="EI33" s="119">
        <f t="shared" si="34"/>
        <v>333.96350627571798</v>
      </c>
      <c r="EJ33" s="172">
        <f t="shared" si="35"/>
        <v>1.0480187009147113</v>
      </c>
      <c r="EK33" s="80"/>
      <c r="EN33" s="81"/>
      <c r="EO33" s="124">
        <v>2</v>
      </c>
      <c r="EP33" s="204">
        <f t="shared" si="0"/>
        <v>395.92932903176785</v>
      </c>
      <c r="EQ33" s="80"/>
      <c r="ES33" s="41">
        <v>1.5</v>
      </c>
      <c r="ET33" s="124">
        <f t="shared" si="29"/>
        <v>8.8142857142857148E-2</v>
      </c>
      <c r="EU33" s="129">
        <f t="shared" si="30"/>
        <v>0</v>
      </c>
      <c r="EV33" s="119"/>
      <c r="EW33" s="451">
        <f t="shared" si="31"/>
        <v>0</v>
      </c>
      <c r="EX33" s="80"/>
      <c r="EZ33" s="41">
        <v>1.9</v>
      </c>
      <c r="FA33" s="101">
        <f t="shared" si="6"/>
        <v>8.5514285714285723E-2</v>
      </c>
      <c r="FB33" s="101">
        <f t="shared" si="7"/>
        <v>-4.2757142857142862E-2</v>
      </c>
      <c r="FC33" s="543">
        <f t="shared" si="8"/>
        <v>-398624943.40172297</v>
      </c>
      <c r="FD33" s="514"/>
      <c r="FE33" s="544"/>
      <c r="FF33" s="80"/>
      <c r="FH33" s="41">
        <v>1.7</v>
      </c>
      <c r="FI33" s="101">
        <f t="shared" si="17"/>
        <v>8.6828571428571436E-2</v>
      </c>
      <c r="FJ33" s="119">
        <f t="shared" si="18"/>
        <v>-201967948.03939244</v>
      </c>
      <c r="FK33" s="541">
        <f t="shared" si="19"/>
        <v>201967948.03939244</v>
      </c>
      <c r="FL33" s="541"/>
      <c r="FM33" s="541"/>
      <c r="FN33" s="170">
        <f t="shared" si="24"/>
        <v>0</v>
      </c>
      <c r="FO33" s="184">
        <f t="shared" si="25"/>
        <v>-403935896.07878488</v>
      </c>
      <c r="FP33" s="80"/>
      <c r="FR33" s="41">
        <v>1.9</v>
      </c>
      <c r="FS33" s="101">
        <f t="shared" si="9"/>
        <v>8.5514285714285723E-2</v>
      </c>
      <c r="FT33" s="190">
        <f t="shared" si="14"/>
        <v>1.5890184550202685E+17</v>
      </c>
      <c r="FU33" s="172">
        <f t="shared" si="10"/>
        <v>1.128880687093639</v>
      </c>
      <c r="FX33" s="80"/>
      <c r="GA33" s="51"/>
      <c r="GB33" s="41">
        <v>2.6</v>
      </c>
      <c r="GC33" s="42">
        <v>-5970</v>
      </c>
      <c r="GD33" s="50"/>
      <c r="GE33" s="51"/>
      <c r="GF33" s="41">
        <v>2.6</v>
      </c>
      <c r="GG33" s="42">
        <v>23424</v>
      </c>
      <c r="GH33" s="50"/>
      <c r="GI33" s="51"/>
      <c r="GJ33" s="41">
        <v>2.6</v>
      </c>
      <c r="GK33" s="42">
        <v>-1185</v>
      </c>
      <c r="GL33" s="50"/>
      <c r="GM33" s="51"/>
      <c r="GN33" s="41">
        <v>2.6</v>
      </c>
      <c r="GO33" s="42">
        <v>4987</v>
      </c>
      <c r="GP33" s="88"/>
    </row>
    <row r="34" spans="11:198">
      <c r="K34" s="63">
        <v>0.8</v>
      </c>
      <c r="L34" s="64">
        <f t="shared" si="55"/>
        <v>1.3346792982407683</v>
      </c>
      <c r="N34" s="63">
        <v>0.8</v>
      </c>
      <c r="O34" s="64">
        <f t="shared" si="57"/>
        <v>1.0549320925434078</v>
      </c>
      <c r="BJ34" s="198"/>
      <c r="BK34" s="199"/>
      <c r="BL34" s="124">
        <v>1.1000000000000001</v>
      </c>
      <c r="BM34" s="101">
        <f t="shared" si="36"/>
        <v>9.0771428571428572E-2</v>
      </c>
      <c r="BN34" s="101">
        <f t="shared" si="44"/>
        <v>6.0000000000000001E-3</v>
      </c>
      <c r="BO34" s="101">
        <f t="shared" si="37"/>
        <v>6.0000000000000001E-3</v>
      </c>
      <c r="BP34" s="101">
        <f t="shared" si="38"/>
        <v>0.14742857142857144</v>
      </c>
      <c r="BQ34" s="119"/>
      <c r="BR34" s="204">
        <f t="shared" si="45"/>
        <v>7.9714285714285724E-2</v>
      </c>
      <c r="BS34" s="101">
        <f t="shared" si="46"/>
        <v>0.15642857142857144</v>
      </c>
      <c r="BT34" s="201">
        <f t="shared" si="47"/>
        <v>5.4462857142857147E-4</v>
      </c>
      <c r="BU34" s="201">
        <f t="shared" si="48"/>
        <v>1.6338857142857143E-9</v>
      </c>
      <c r="BV34" s="201">
        <f t="shared" si="49"/>
        <v>1.6021935393586008E-6</v>
      </c>
      <c r="BW34" s="101">
        <f t="shared" si="50"/>
        <v>7.6714285714285721E-2</v>
      </c>
      <c r="BX34" s="119"/>
      <c r="BY34" s="202">
        <f t="shared" si="51"/>
        <v>8.0158285154518969E-6</v>
      </c>
      <c r="BZ34" s="42"/>
      <c r="CA34" s="119"/>
      <c r="CB34" s="81"/>
      <c r="CC34" s="124">
        <v>1.1000000000000001</v>
      </c>
      <c r="CD34" s="101">
        <f t="shared" si="52"/>
        <v>6.0000000000000001E-3</v>
      </c>
      <c r="CE34" s="101">
        <f t="shared" si="53"/>
        <v>9.0771428571428572E-2</v>
      </c>
      <c r="CF34" s="101">
        <f t="shared" si="39"/>
        <v>0.14742857142857144</v>
      </c>
      <c r="CG34" s="101">
        <f t="shared" si="40"/>
        <v>6.0000000000000001E-3</v>
      </c>
      <c r="CI34" s="204">
        <f t="shared" si="54"/>
        <v>4.5385714285714286E-2</v>
      </c>
      <c r="CJ34" s="201">
        <f t="shared" si="41"/>
        <v>3.7395342545772593E-7</v>
      </c>
      <c r="CK34" s="201">
        <f t="shared" si="42"/>
        <v>2.6537142857142861E-9</v>
      </c>
      <c r="CM34" s="206">
        <f t="shared" si="43"/>
        <v>7.5056056520116615E-7</v>
      </c>
      <c r="CN34" s="209"/>
      <c r="CR34" s="81"/>
      <c r="CS34" s="124">
        <v>2.1</v>
      </c>
      <c r="CT34" s="204">
        <f t="shared" si="1"/>
        <v>308.72028667214244</v>
      </c>
      <c r="CU34" s="80"/>
      <c r="CW34" s="57">
        <v>1.6</v>
      </c>
      <c r="CX34" s="111">
        <f t="shared" si="26"/>
        <v>0.15371428571428572</v>
      </c>
      <c r="CY34" s="129">
        <f t="shared" si="27"/>
        <v>0</v>
      </c>
      <c r="CZ34" s="130"/>
      <c r="DA34" s="174">
        <f t="shared" si="28"/>
        <v>0</v>
      </c>
      <c r="DB34" s="80"/>
      <c r="DD34" s="57">
        <v>2</v>
      </c>
      <c r="DE34" s="111">
        <f t="shared" si="2"/>
        <v>0.14914285714285716</v>
      </c>
      <c r="DF34" s="123">
        <f t="shared" si="3"/>
        <v>-7.457142857142858E-2</v>
      </c>
      <c r="DG34" s="552">
        <f t="shared" si="4"/>
        <v>-311053461.90030766</v>
      </c>
      <c r="DH34" s="496"/>
      <c r="DI34" s="553"/>
      <c r="DJ34" s="80"/>
      <c r="DL34" s="57">
        <v>1.8</v>
      </c>
      <c r="DM34" s="111">
        <f t="shared" si="15"/>
        <v>0.15142857142857144</v>
      </c>
      <c r="DN34" s="101">
        <f t="shared" si="20"/>
        <v>-157821966.77680331</v>
      </c>
      <c r="DO34" s="470">
        <f t="shared" si="16"/>
        <v>157821966.77680331</v>
      </c>
      <c r="DP34" s="470"/>
      <c r="DQ34" s="470"/>
      <c r="DR34" s="170">
        <f t="shared" si="22"/>
        <v>0</v>
      </c>
      <c r="DS34" s="171">
        <f t="shared" si="23"/>
        <v>-315643933.55360663</v>
      </c>
      <c r="DT34" s="80"/>
      <c r="DV34" s="57">
        <v>2</v>
      </c>
      <c r="DW34" s="111">
        <f t="shared" si="5"/>
        <v>0.14914285714285716</v>
      </c>
      <c r="DX34" s="190">
        <f t="shared" si="12"/>
        <v>9.6754256160166144E+16</v>
      </c>
      <c r="DY34" s="172">
        <f t="shared" si="13"/>
        <v>1.4466966458139745</v>
      </c>
      <c r="EB34" s="80"/>
      <c r="ED34" s="81"/>
      <c r="EE34" s="124">
        <v>1.4</v>
      </c>
      <c r="EF34" s="417">
        <f t="shared" si="32"/>
        <v>7.5000000000000011E-2</v>
      </c>
      <c r="EG34" s="579">
        <f t="shared" si="33"/>
        <v>3.996000000000001E-5</v>
      </c>
      <c r="EH34" s="579"/>
      <c r="EI34" s="119">
        <f t="shared" si="34"/>
        <v>332.74264061274397</v>
      </c>
      <c r="EJ34" s="172">
        <f t="shared" si="35"/>
        <v>1.0518639851973186</v>
      </c>
      <c r="EK34" s="80"/>
      <c r="EN34" s="81"/>
      <c r="EO34" s="124">
        <v>2.1</v>
      </c>
      <c r="EP34" s="204">
        <f t="shared" si="0"/>
        <v>393.206574085331</v>
      </c>
      <c r="EQ34" s="80"/>
      <c r="ES34" s="41">
        <v>1.6</v>
      </c>
      <c r="ET34" s="124">
        <f t="shared" si="29"/>
        <v>8.7485714285714292E-2</v>
      </c>
      <c r="EU34" s="129">
        <f t="shared" si="30"/>
        <v>0</v>
      </c>
      <c r="EV34" s="119"/>
      <c r="EW34" s="451">
        <f t="shared" si="31"/>
        <v>0</v>
      </c>
      <c r="EX34" s="80"/>
      <c r="EZ34" s="41">
        <v>2</v>
      </c>
      <c r="FA34" s="101">
        <f t="shared" si="6"/>
        <v>8.4857142857142867E-2</v>
      </c>
      <c r="FB34" s="101">
        <f t="shared" si="7"/>
        <v>-4.2428571428571434E-2</v>
      </c>
      <c r="FC34" s="543">
        <f t="shared" si="8"/>
        <v>-395929329.03176785</v>
      </c>
      <c r="FD34" s="514"/>
      <c r="FE34" s="544"/>
      <c r="FF34" s="80"/>
      <c r="FH34" s="41">
        <v>1.8</v>
      </c>
      <c r="FI34" s="101">
        <f t="shared" si="17"/>
        <v>8.6171428571428579E-2</v>
      </c>
      <c r="FJ34" s="119">
        <f t="shared" si="18"/>
        <v>-200646851.63244659</v>
      </c>
      <c r="FK34" s="541">
        <f t="shared" si="19"/>
        <v>200646851.63244659</v>
      </c>
      <c r="FL34" s="541"/>
      <c r="FM34" s="541"/>
      <c r="FN34" s="170">
        <f t="shared" si="24"/>
        <v>0</v>
      </c>
      <c r="FO34" s="184">
        <f t="shared" si="25"/>
        <v>-401293703.26489317</v>
      </c>
      <c r="FP34" s="80"/>
      <c r="FR34" s="41">
        <v>2</v>
      </c>
      <c r="FS34" s="101">
        <f t="shared" si="9"/>
        <v>8.4857142857142867E-2</v>
      </c>
      <c r="FT34" s="190">
        <f t="shared" si="14"/>
        <v>1.5676003358754589E+17</v>
      </c>
      <c r="FU34" s="172">
        <f t="shared" si="10"/>
        <v>1.1365664703356535</v>
      </c>
      <c r="FX34" s="80"/>
      <c r="GA34" s="51"/>
      <c r="GB34" s="41">
        <v>2.7</v>
      </c>
      <c r="GC34" s="42">
        <v>-5890</v>
      </c>
      <c r="GD34" s="50"/>
      <c r="GE34" s="51"/>
      <c r="GF34" s="41">
        <v>2.7</v>
      </c>
      <c r="GG34" s="42">
        <v>22831</v>
      </c>
      <c r="GH34" s="50"/>
      <c r="GI34" s="51"/>
      <c r="GJ34" s="41">
        <v>2.7</v>
      </c>
      <c r="GK34" s="42">
        <v>-1170</v>
      </c>
      <c r="GL34" s="50"/>
      <c r="GM34" s="51"/>
      <c r="GN34" s="41">
        <v>2.7</v>
      </c>
      <c r="GO34" s="42">
        <v>4869.25</v>
      </c>
      <c r="GP34" s="88"/>
    </row>
    <row r="35" spans="11:198">
      <c r="K35" s="63">
        <v>0.9</v>
      </c>
      <c r="L35" s="64">
        <f t="shared" si="55"/>
        <v>1.3428395619024163</v>
      </c>
      <c r="N35" s="63">
        <v>0.9</v>
      </c>
      <c r="O35" s="64">
        <f t="shared" si="57"/>
        <v>1.0609412381377985</v>
      </c>
      <c r="BJ35" s="198"/>
      <c r="BK35" s="199"/>
      <c r="BL35" s="124">
        <v>1.2</v>
      </c>
      <c r="BM35" s="101">
        <f t="shared" si="36"/>
        <v>9.0114285714285716E-2</v>
      </c>
      <c r="BN35" s="101">
        <f t="shared" si="44"/>
        <v>6.0000000000000001E-3</v>
      </c>
      <c r="BO35" s="101">
        <f t="shared" si="37"/>
        <v>6.0000000000000001E-3</v>
      </c>
      <c r="BP35" s="101">
        <f t="shared" si="38"/>
        <v>0.1462857142857143</v>
      </c>
      <c r="BQ35" s="119"/>
      <c r="BR35" s="204">
        <f t="shared" si="45"/>
        <v>7.9142857142857154E-2</v>
      </c>
      <c r="BS35" s="101">
        <f t="shared" si="46"/>
        <v>0.1552857142857143</v>
      </c>
      <c r="BT35" s="201">
        <f t="shared" si="47"/>
        <v>5.4068571428571429E-4</v>
      </c>
      <c r="BU35" s="201">
        <f t="shared" si="48"/>
        <v>1.6220571428571428E-9</v>
      </c>
      <c r="BV35" s="201">
        <f t="shared" si="49"/>
        <v>1.565221317784257E-6</v>
      </c>
      <c r="BW35" s="101">
        <f t="shared" si="50"/>
        <v>7.6142857142857151E-2</v>
      </c>
      <c r="BX35" s="119"/>
      <c r="BY35" s="202">
        <f t="shared" si="51"/>
        <v>7.8379700804664747E-6</v>
      </c>
      <c r="BZ35" s="42"/>
      <c r="CA35" s="119"/>
      <c r="CB35" s="81"/>
      <c r="CC35" s="124">
        <v>1.2</v>
      </c>
      <c r="CD35" s="101">
        <f t="shared" si="52"/>
        <v>6.0000000000000001E-3</v>
      </c>
      <c r="CE35" s="101">
        <f t="shared" si="53"/>
        <v>9.0114285714285716E-2</v>
      </c>
      <c r="CF35" s="101">
        <f t="shared" si="39"/>
        <v>0.1462857142857143</v>
      </c>
      <c r="CG35" s="101">
        <f t="shared" si="40"/>
        <v>6.0000000000000001E-3</v>
      </c>
      <c r="CI35" s="204">
        <f t="shared" si="54"/>
        <v>4.5057142857142858E-2</v>
      </c>
      <c r="CJ35" s="201">
        <f t="shared" si="41"/>
        <v>3.6589033544023325E-7</v>
      </c>
      <c r="CK35" s="201">
        <f t="shared" si="42"/>
        <v>2.6331428571428576E-9</v>
      </c>
      <c r="CM35" s="206">
        <f t="shared" si="43"/>
        <v>7.3441381373760935E-7</v>
      </c>
      <c r="CN35" s="209"/>
      <c r="CR35" s="81"/>
      <c r="CS35" s="124">
        <v>2.2000000000000002</v>
      </c>
      <c r="CT35" s="204">
        <f t="shared" si="1"/>
        <v>306.3613990859667</v>
      </c>
      <c r="CU35" s="80"/>
      <c r="CW35" s="41">
        <v>1.7</v>
      </c>
      <c r="CX35" s="111">
        <f t="shared" si="26"/>
        <v>0.15257142857142858</v>
      </c>
      <c r="CY35" s="129">
        <f t="shared" si="27"/>
        <v>0</v>
      </c>
      <c r="CZ35" s="130"/>
      <c r="DA35" s="174">
        <f t="shared" si="28"/>
        <v>0</v>
      </c>
      <c r="DB35" s="80"/>
      <c r="DD35" s="41">
        <v>2.1</v>
      </c>
      <c r="DE35" s="111">
        <f t="shared" si="2"/>
        <v>0.14800000000000002</v>
      </c>
      <c r="DF35" s="123">
        <f t="shared" si="3"/>
        <v>-7.400000000000001E-2</v>
      </c>
      <c r="DG35" s="552">
        <f t="shared" si="4"/>
        <v>-308720286.67214245</v>
      </c>
      <c r="DH35" s="496"/>
      <c r="DI35" s="553"/>
      <c r="DJ35" s="80"/>
      <c r="DL35" s="41">
        <v>1.9</v>
      </c>
      <c r="DM35" s="111">
        <f t="shared" si="15"/>
        <v>0.1502857142857143</v>
      </c>
      <c r="DN35" s="101">
        <f t="shared" si="20"/>
        <v>-156680619.69540381</v>
      </c>
      <c r="DO35" s="470">
        <f t="shared" si="16"/>
        <v>156680619.69540381</v>
      </c>
      <c r="DP35" s="470"/>
      <c r="DQ35" s="470"/>
      <c r="DR35" s="170">
        <f t="shared" si="22"/>
        <v>0</v>
      </c>
      <c r="DS35" s="171">
        <f t="shared" si="23"/>
        <v>-313361239.39080763</v>
      </c>
      <c r="DT35" s="80"/>
      <c r="DV35" s="41">
        <v>2.1</v>
      </c>
      <c r="DW35" s="111">
        <f t="shared" si="5"/>
        <v>0.14800000000000002</v>
      </c>
      <c r="DX35" s="190">
        <f t="shared" si="12"/>
        <v>9.5308215402929808E+16</v>
      </c>
      <c r="DY35" s="172">
        <f t="shared" si="13"/>
        <v>1.4576301572235033</v>
      </c>
      <c r="EB35" s="80"/>
      <c r="ED35" s="81"/>
      <c r="EE35" s="124">
        <v>1.5</v>
      </c>
      <c r="EF35" s="417">
        <f t="shared" si="32"/>
        <v>7.4428571428571427E-2</v>
      </c>
      <c r="EG35" s="579">
        <f t="shared" si="33"/>
        <v>3.9362081632653064E-5</v>
      </c>
      <c r="EH35" s="579"/>
      <c r="EI35" s="119">
        <f t="shared" si="34"/>
        <v>331.50237435193503</v>
      </c>
      <c r="EJ35" s="172">
        <f t="shared" si="35"/>
        <v>1.0557993760504025</v>
      </c>
      <c r="EK35" s="80"/>
      <c r="EN35" s="81"/>
      <c r="EO35" s="124">
        <v>2.2000000000000002</v>
      </c>
      <c r="EP35" s="204">
        <f t="shared" si="0"/>
        <v>390.45639434363056</v>
      </c>
      <c r="EQ35" s="80"/>
      <c r="ES35" s="41">
        <v>1.7</v>
      </c>
      <c r="ET35" s="124">
        <f t="shared" si="29"/>
        <v>8.6828571428571436E-2</v>
      </c>
      <c r="EU35" s="129">
        <f t="shared" si="30"/>
        <v>0</v>
      </c>
      <c r="EV35" s="119"/>
      <c r="EW35" s="451">
        <f t="shared" si="31"/>
        <v>0</v>
      </c>
      <c r="EX35" s="80"/>
      <c r="EZ35" s="41">
        <v>2.1</v>
      </c>
      <c r="FA35" s="101">
        <f t="shared" si="6"/>
        <v>8.4199999999999997E-2</v>
      </c>
      <c r="FB35" s="101">
        <f t="shared" si="7"/>
        <v>-4.2099999999999999E-2</v>
      </c>
      <c r="FC35" s="543">
        <f t="shared" si="8"/>
        <v>-393206574.08533102</v>
      </c>
      <c r="FD35" s="514"/>
      <c r="FE35" s="544"/>
      <c r="FF35" s="80"/>
      <c r="FH35" s="41">
        <v>1.9</v>
      </c>
      <c r="FI35" s="101">
        <f t="shared" si="17"/>
        <v>8.5514285714285723E-2</v>
      </c>
      <c r="FJ35" s="119">
        <f t="shared" si="18"/>
        <v>-199312471.70086148</v>
      </c>
      <c r="FK35" s="541">
        <f t="shared" si="19"/>
        <v>199312471.70086148</v>
      </c>
      <c r="FL35" s="541"/>
      <c r="FM35" s="541"/>
      <c r="FN35" s="170">
        <f t="shared" si="24"/>
        <v>0</v>
      </c>
      <c r="FO35" s="184">
        <f t="shared" si="25"/>
        <v>-398624943.40172297</v>
      </c>
      <c r="FP35" s="80"/>
      <c r="FR35" s="41">
        <v>2.1</v>
      </c>
      <c r="FS35" s="101">
        <f t="shared" si="9"/>
        <v>8.4199999999999997E-2</v>
      </c>
      <c r="FT35" s="190">
        <f t="shared" si="14"/>
        <v>1.5461140990392291E+17</v>
      </c>
      <c r="FU35" s="172">
        <f t="shared" si="10"/>
        <v>1.1444366133673647</v>
      </c>
      <c r="FX35" s="80"/>
      <c r="GA35" s="51"/>
      <c r="GB35" s="41">
        <v>2.8</v>
      </c>
      <c r="GC35" s="42">
        <v>-5810</v>
      </c>
      <c r="GD35" s="50"/>
      <c r="GE35" s="51"/>
      <c r="GF35" s="41">
        <v>2.8</v>
      </c>
      <c r="GG35" s="42">
        <v>22246</v>
      </c>
      <c r="GH35" s="50"/>
      <c r="GI35" s="51"/>
      <c r="GJ35" s="41">
        <v>2.8</v>
      </c>
      <c r="GK35" s="42">
        <v>-1155</v>
      </c>
      <c r="GL35" s="50"/>
      <c r="GM35" s="51"/>
      <c r="GN35" s="41">
        <v>2.8</v>
      </c>
      <c r="GO35" s="42">
        <v>4753</v>
      </c>
      <c r="GP35" s="88"/>
    </row>
    <row r="36" spans="11:198">
      <c r="K36" s="63">
        <v>1</v>
      </c>
      <c r="L36" s="64">
        <f t="shared" si="55"/>
        <v>1.3511895519773747</v>
      </c>
      <c r="N36" s="63">
        <v>1</v>
      </c>
      <c r="O36" s="64">
        <f t="shared" si="57"/>
        <v>1.0670799019254344</v>
      </c>
      <c r="BJ36" s="198"/>
      <c r="BK36" s="199"/>
      <c r="BL36" s="124">
        <v>1.3</v>
      </c>
      <c r="BM36" s="101">
        <f t="shared" si="36"/>
        <v>8.945714285714286E-2</v>
      </c>
      <c r="BN36" s="101">
        <f t="shared" si="44"/>
        <v>6.0000000000000001E-3</v>
      </c>
      <c r="BO36" s="101">
        <f t="shared" si="37"/>
        <v>6.0000000000000001E-3</v>
      </c>
      <c r="BP36" s="101">
        <f t="shared" si="38"/>
        <v>0.14514285714285716</v>
      </c>
      <c r="BQ36" s="119"/>
      <c r="BR36" s="204">
        <f t="shared" si="45"/>
        <v>7.8571428571428584E-2</v>
      </c>
      <c r="BS36" s="101">
        <f t="shared" si="46"/>
        <v>0.15414285714285716</v>
      </c>
      <c r="BT36" s="201">
        <f t="shared" si="47"/>
        <v>5.3674285714285723E-4</v>
      </c>
      <c r="BU36" s="201">
        <f t="shared" si="48"/>
        <v>1.6102285714285715E-9</v>
      </c>
      <c r="BV36" s="201">
        <f t="shared" si="49"/>
        <v>1.5288222973760938E-6</v>
      </c>
      <c r="BW36" s="101">
        <f t="shared" si="50"/>
        <v>7.5571428571428581E-2</v>
      </c>
      <c r="BX36" s="119"/>
      <c r="BY36" s="202">
        <f t="shared" si="51"/>
        <v>7.6627634845481089E-6</v>
      </c>
      <c r="BZ36" s="42"/>
      <c r="CA36" s="119"/>
      <c r="CB36" s="81"/>
      <c r="CC36" s="124">
        <v>1.3</v>
      </c>
      <c r="CD36" s="101">
        <f t="shared" si="52"/>
        <v>6.0000000000000001E-3</v>
      </c>
      <c r="CE36" s="101">
        <f t="shared" si="53"/>
        <v>8.945714285714286E-2</v>
      </c>
      <c r="CF36" s="101">
        <f t="shared" si="39"/>
        <v>0.14514285714285716</v>
      </c>
      <c r="CG36" s="101">
        <f t="shared" si="40"/>
        <v>6.0000000000000001E-3</v>
      </c>
      <c r="CI36" s="204">
        <f t="shared" si="54"/>
        <v>4.472857142857143E-2</v>
      </c>
      <c r="CJ36" s="201">
        <f t="shared" si="41"/>
        <v>3.5794398939941696E-7</v>
      </c>
      <c r="CK36" s="201">
        <f t="shared" si="42"/>
        <v>2.6125714285714291E-9</v>
      </c>
      <c r="CM36" s="206">
        <f t="shared" si="43"/>
        <v>7.1850055022740534E-7</v>
      </c>
      <c r="CN36" s="209"/>
      <c r="CR36" s="81"/>
      <c r="CS36" s="124">
        <v>2.2999999999999998</v>
      </c>
      <c r="CT36" s="204">
        <f t="shared" si="1"/>
        <v>303.97648473321829</v>
      </c>
      <c r="CU36" s="80"/>
      <c r="CW36" s="57">
        <v>1.8</v>
      </c>
      <c r="CX36" s="111">
        <f t="shared" si="26"/>
        <v>0.15142857142857144</v>
      </c>
      <c r="CY36" s="129">
        <f t="shared" si="27"/>
        <v>0</v>
      </c>
      <c r="CZ36" s="130"/>
      <c r="DA36" s="174">
        <f t="shared" si="28"/>
        <v>0</v>
      </c>
      <c r="DB36" s="80"/>
      <c r="DD36" s="57">
        <v>2.2000000000000002</v>
      </c>
      <c r="DE36" s="111">
        <f t="shared" si="2"/>
        <v>0.14685714285714288</v>
      </c>
      <c r="DF36" s="123">
        <f t="shared" si="3"/>
        <v>-7.342857142857144E-2</v>
      </c>
      <c r="DG36" s="552">
        <f t="shared" si="4"/>
        <v>-306361399.08596671</v>
      </c>
      <c r="DH36" s="496"/>
      <c r="DI36" s="553"/>
      <c r="DJ36" s="80"/>
      <c r="DL36" s="57">
        <v>2</v>
      </c>
      <c r="DM36" s="111">
        <f t="shared" si="15"/>
        <v>0.14914285714285716</v>
      </c>
      <c r="DN36" s="101">
        <f t="shared" si="20"/>
        <v>-155526730.95015383</v>
      </c>
      <c r="DO36" s="470">
        <f t="shared" si="16"/>
        <v>155526730.95015383</v>
      </c>
      <c r="DP36" s="470"/>
      <c r="DQ36" s="470"/>
      <c r="DR36" s="170">
        <f t="shared" si="22"/>
        <v>0</v>
      </c>
      <c r="DS36" s="171">
        <f t="shared" si="23"/>
        <v>-311053461.90030766</v>
      </c>
      <c r="DT36" s="80"/>
      <c r="DV36" s="57">
        <v>2.2000000000000002</v>
      </c>
      <c r="DW36" s="111">
        <f t="shared" si="5"/>
        <v>0.14685714285714288</v>
      </c>
      <c r="DX36" s="190">
        <f t="shared" si="12"/>
        <v>9.385730684991096E+16</v>
      </c>
      <c r="DY36" s="172">
        <f t="shared" si="13"/>
        <v>1.4688534565470095</v>
      </c>
      <c r="EB36" s="80"/>
      <c r="ED36" s="81"/>
      <c r="EE36" s="124">
        <v>1.6</v>
      </c>
      <c r="EF36" s="417">
        <f t="shared" si="32"/>
        <v>7.3857142857142857E-2</v>
      </c>
      <c r="EG36" s="579">
        <f t="shared" si="33"/>
        <v>3.8768669387755111E-5</v>
      </c>
      <c r="EH36" s="579"/>
      <c r="EI36" s="119">
        <f t="shared" si="34"/>
        <v>330.24224254382915</v>
      </c>
      <c r="EJ36" s="172">
        <f t="shared" si="35"/>
        <v>1.059828074397686</v>
      </c>
      <c r="EK36" s="80"/>
      <c r="EN36" s="81"/>
      <c r="EO36" s="124">
        <v>2.2999999999999998</v>
      </c>
      <c r="EP36" s="204">
        <f t="shared" si="0"/>
        <v>387.67850794334271</v>
      </c>
      <c r="EQ36" s="80"/>
      <c r="ES36" s="41">
        <v>1.8</v>
      </c>
      <c r="ET36" s="124">
        <f t="shared" si="29"/>
        <v>8.6171428571428579E-2</v>
      </c>
      <c r="EU36" s="129">
        <f t="shared" si="30"/>
        <v>0</v>
      </c>
      <c r="EV36" s="119"/>
      <c r="EW36" s="451">
        <f t="shared" si="31"/>
        <v>0</v>
      </c>
      <c r="EX36" s="80"/>
      <c r="EZ36" s="41">
        <v>2.2000000000000002</v>
      </c>
      <c r="FA36" s="101">
        <f t="shared" si="6"/>
        <v>8.3542857142857141E-2</v>
      </c>
      <c r="FB36" s="101">
        <f t="shared" si="7"/>
        <v>-4.177142857142857E-2</v>
      </c>
      <c r="FC36" s="543">
        <f t="shared" si="8"/>
        <v>-390456394.34363055</v>
      </c>
      <c r="FD36" s="514"/>
      <c r="FE36" s="544"/>
      <c r="FF36" s="80"/>
      <c r="FH36" s="41">
        <v>2</v>
      </c>
      <c r="FI36" s="101">
        <f t="shared" si="17"/>
        <v>8.4857142857142867E-2</v>
      </c>
      <c r="FJ36" s="119">
        <f t="shared" si="18"/>
        <v>-197964664.51588392</v>
      </c>
      <c r="FK36" s="541">
        <f t="shared" si="19"/>
        <v>197964664.51588392</v>
      </c>
      <c r="FL36" s="541"/>
      <c r="FM36" s="541"/>
      <c r="FN36" s="170">
        <f t="shared" si="24"/>
        <v>0</v>
      </c>
      <c r="FO36" s="184">
        <f t="shared" si="25"/>
        <v>-395929329.03176785</v>
      </c>
      <c r="FP36" s="80"/>
      <c r="FR36" s="41">
        <v>2.2000000000000002</v>
      </c>
      <c r="FS36" s="101">
        <f t="shared" si="9"/>
        <v>8.3542857142857141E-2</v>
      </c>
      <c r="FT36" s="190">
        <f t="shared" si="14"/>
        <v>1.5245619588382874E+17</v>
      </c>
      <c r="FU36" s="172">
        <f t="shared" si="10"/>
        <v>1.1524974530292023</v>
      </c>
      <c r="FX36" s="80"/>
      <c r="GA36" s="51"/>
      <c r="GB36" s="41">
        <v>2.9</v>
      </c>
      <c r="GC36" s="42">
        <v>-5730</v>
      </c>
      <c r="GD36" s="50"/>
      <c r="GE36" s="51"/>
      <c r="GF36" s="41">
        <v>2.9</v>
      </c>
      <c r="GG36" s="42">
        <v>21669</v>
      </c>
      <c r="GH36" s="50"/>
      <c r="GI36" s="51"/>
      <c r="GJ36" s="41">
        <v>2.9</v>
      </c>
      <c r="GK36" s="42">
        <v>-1140</v>
      </c>
      <c r="GL36" s="50"/>
      <c r="GM36" s="51"/>
      <c r="GN36" s="41">
        <v>2.9</v>
      </c>
      <c r="GO36" s="42">
        <v>4638.25</v>
      </c>
      <c r="GP36" s="88"/>
    </row>
    <row r="37" spans="11:198">
      <c r="K37" s="63">
        <v>1.1000000000000001</v>
      </c>
      <c r="L37" s="64">
        <f t="shared" si="55"/>
        <v>1.3597357145735438</v>
      </c>
      <c r="N37" s="63">
        <v>1.1000000000000001</v>
      </c>
      <c r="O37" s="64">
        <f t="shared" si="57"/>
        <v>1.0733521270888893</v>
      </c>
      <c r="BJ37" s="198"/>
      <c r="BK37" s="199"/>
      <c r="BL37" s="124">
        <v>1.4</v>
      </c>
      <c r="BM37" s="101">
        <f t="shared" si="36"/>
        <v>8.8800000000000004E-2</v>
      </c>
      <c r="BN37" s="101">
        <f t="shared" si="44"/>
        <v>6.0000000000000001E-3</v>
      </c>
      <c r="BO37" s="101">
        <f t="shared" si="37"/>
        <v>6.0000000000000001E-3</v>
      </c>
      <c r="BP37" s="101">
        <f t="shared" si="38"/>
        <v>0.14400000000000002</v>
      </c>
      <c r="BQ37" s="119"/>
      <c r="BR37" s="204">
        <f t="shared" si="45"/>
        <v>7.8000000000000014E-2</v>
      </c>
      <c r="BS37" s="101">
        <f t="shared" si="46"/>
        <v>0.15300000000000002</v>
      </c>
      <c r="BT37" s="201">
        <f t="shared" si="47"/>
        <v>5.3280000000000005E-4</v>
      </c>
      <c r="BU37" s="201">
        <f t="shared" si="48"/>
        <v>1.5984E-9</v>
      </c>
      <c r="BV37" s="201">
        <f t="shared" si="49"/>
        <v>1.4929920000000006E-6</v>
      </c>
      <c r="BW37" s="101">
        <f t="shared" si="50"/>
        <v>7.5000000000000011E-2</v>
      </c>
      <c r="BX37" s="119"/>
      <c r="BY37" s="202">
        <f t="shared" si="51"/>
        <v>7.4901888000000024E-6</v>
      </c>
      <c r="BZ37" s="42"/>
      <c r="CA37" s="119"/>
      <c r="CB37" s="81"/>
      <c r="CC37" s="124">
        <v>1.4</v>
      </c>
      <c r="CD37" s="101">
        <f t="shared" si="52"/>
        <v>6.0000000000000001E-3</v>
      </c>
      <c r="CE37" s="101">
        <f t="shared" si="53"/>
        <v>8.8800000000000004E-2</v>
      </c>
      <c r="CF37" s="101">
        <f t="shared" si="39"/>
        <v>0.14400000000000002</v>
      </c>
      <c r="CG37" s="101">
        <f t="shared" si="40"/>
        <v>6.0000000000000001E-3</v>
      </c>
      <c r="CI37" s="204">
        <f t="shared" si="54"/>
        <v>4.4400000000000002E-2</v>
      </c>
      <c r="CJ37" s="201">
        <f t="shared" si="41"/>
        <v>3.5011353600000002E-7</v>
      </c>
      <c r="CK37" s="201">
        <f t="shared" si="42"/>
        <v>2.5920000000000006E-9</v>
      </c>
      <c r="CM37" s="206">
        <f t="shared" si="43"/>
        <v>7.0281907200000001E-7</v>
      </c>
      <c r="CN37" s="209"/>
      <c r="CR37" s="81"/>
      <c r="CS37" s="124">
        <v>2.4</v>
      </c>
      <c r="CT37" s="204">
        <f t="shared" si="1"/>
        <v>301.56522988257217</v>
      </c>
      <c r="CU37" s="80"/>
      <c r="CW37" s="41">
        <v>1.9</v>
      </c>
      <c r="CX37" s="111">
        <f t="shared" si="26"/>
        <v>0.1502857142857143</v>
      </c>
      <c r="CY37" s="129">
        <f t="shared" si="27"/>
        <v>0</v>
      </c>
      <c r="CZ37" s="130"/>
      <c r="DA37" s="174">
        <f t="shared" si="28"/>
        <v>0</v>
      </c>
      <c r="DB37" s="80"/>
      <c r="DD37" s="41">
        <v>2.2999999999999998</v>
      </c>
      <c r="DE37" s="111">
        <f t="shared" si="2"/>
        <v>0.14571428571428574</v>
      </c>
      <c r="DF37" s="123">
        <f t="shared" si="3"/>
        <v>-7.285714285714287E-2</v>
      </c>
      <c r="DG37" s="552">
        <f t="shared" si="4"/>
        <v>-303976484.73321831</v>
      </c>
      <c r="DH37" s="496"/>
      <c r="DI37" s="553"/>
      <c r="DJ37" s="80"/>
      <c r="DL37" s="41">
        <v>2.1</v>
      </c>
      <c r="DM37" s="111">
        <f t="shared" si="15"/>
        <v>0.14800000000000002</v>
      </c>
      <c r="DN37" s="101">
        <f t="shared" si="20"/>
        <v>-154360143.33607122</v>
      </c>
      <c r="DO37" s="470">
        <f t="shared" si="16"/>
        <v>154360143.33607122</v>
      </c>
      <c r="DP37" s="470"/>
      <c r="DQ37" s="470"/>
      <c r="DR37" s="170">
        <f t="shared" si="22"/>
        <v>0</v>
      </c>
      <c r="DS37" s="171">
        <f t="shared" si="23"/>
        <v>-308720286.67214245</v>
      </c>
      <c r="DT37" s="80"/>
      <c r="DV37" s="41">
        <v>2.2999999999999998</v>
      </c>
      <c r="DW37" s="111">
        <f t="shared" si="5"/>
        <v>0.14571428571428574</v>
      </c>
      <c r="DX37" s="190">
        <f t="shared" si="12"/>
        <v>9.2401703270764512E+16</v>
      </c>
      <c r="DY37" s="172">
        <f t="shared" si="13"/>
        <v>1.4803776693283945</v>
      </c>
      <c r="EB37" s="80"/>
      <c r="ED37" s="81"/>
      <c r="EE37" s="124">
        <v>1.7</v>
      </c>
      <c r="EF37" s="417">
        <f t="shared" si="32"/>
        <v>7.3285714285714287E-2</v>
      </c>
      <c r="EG37" s="579">
        <f t="shared" si="33"/>
        <v>3.817976326530613E-5</v>
      </c>
      <c r="EH37" s="579"/>
      <c r="EI37" s="119">
        <f t="shared" si="34"/>
        <v>328.96176529874145</v>
      </c>
      <c r="EJ37" s="172">
        <f t="shared" si="35"/>
        <v>1.0639534344733133</v>
      </c>
      <c r="EK37" s="80"/>
      <c r="EN37" s="81"/>
      <c r="EO37" s="124">
        <v>2.4</v>
      </c>
      <c r="EP37" s="204">
        <f t="shared" si="0"/>
        <v>384.87263592597833</v>
      </c>
      <c r="EQ37" s="80"/>
      <c r="ES37" s="41">
        <v>1.9</v>
      </c>
      <c r="ET37" s="124">
        <f t="shared" si="29"/>
        <v>8.5514285714285723E-2</v>
      </c>
      <c r="EU37" s="129">
        <f t="shared" si="30"/>
        <v>0</v>
      </c>
      <c r="EV37" s="119"/>
      <c r="EW37" s="451">
        <f t="shared" si="31"/>
        <v>0</v>
      </c>
      <c r="EX37" s="80"/>
      <c r="EZ37" s="41">
        <v>2.2999999999999998</v>
      </c>
      <c r="FA37" s="101">
        <f t="shared" si="6"/>
        <v>8.2885714285714285E-2</v>
      </c>
      <c r="FB37" s="101">
        <f t="shared" si="7"/>
        <v>-4.1442857142857142E-2</v>
      </c>
      <c r="FC37" s="543">
        <f t="shared" si="8"/>
        <v>-387678507.94334269</v>
      </c>
      <c r="FD37" s="514"/>
      <c r="FE37" s="544"/>
      <c r="FF37" s="80"/>
      <c r="FH37" s="41">
        <v>2.1</v>
      </c>
      <c r="FI37" s="101">
        <f t="shared" si="17"/>
        <v>8.4199999999999997E-2</v>
      </c>
      <c r="FJ37" s="119">
        <f t="shared" si="18"/>
        <v>-196603287.04266551</v>
      </c>
      <c r="FK37" s="541">
        <f t="shared" si="19"/>
        <v>196603287.04266551</v>
      </c>
      <c r="FL37" s="541"/>
      <c r="FM37" s="541"/>
      <c r="FN37" s="170">
        <f t="shared" si="24"/>
        <v>0</v>
      </c>
      <c r="FO37" s="184">
        <f t="shared" si="25"/>
        <v>-393206574.08533102</v>
      </c>
      <c r="FP37" s="80"/>
      <c r="FR37" s="41">
        <v>2.2999999999999998</v>
      </c>
      <c r="FS37" s="101">
        <f t="shared" si="9"/>
        <v>8.2885714285714285E-2</v>
      </c>
      <c r="FT37" s="190">
        <f t="shared" si="14"/>
        <v>1.5029462552117642E+17</v>
      </c>
      <c r="FU37" s="172">
        <f t="shared" si="10"/>
        <v>1.1607556023347192</v>
      </c>
      <c r="FX37" s="80"/>
      <c r="GA37" s="51"/>
      <c r="GB37" s="41">
        <v>3</v>
      </c>
      <c r="GC37" s="42">
        <v>-5650</v>
      </c>
      <c r="GD37" s="50"/>
      <c r="GE37" s="51"/>
      <c r="GF37" s="41">
        <v>3</v>
      </c>
      <c r="GG37" s="42">
        <v>21100</v>
      </c>
      <c r="GH37" s="50"/>
      <c r="GI37" s="51"/>
      <c r="GJ37" s="41">
        <v>3</v>
      </c>
      <c r="GK37" s="42">
        <v>-1125</v>
      </c>
      <c r="GL37" s="50"/>
      <c r="GM37" s="51"/>
      <c r="GN37" s="41">
        <v>3</v>
      </c>
      <c r="GO37" s="42">
        <v>4525</v>
      </c>
      <c r="GP37" s="88"/>
    </row>
    <row r="38" spans="11:198">
      <c r="K38" s="63">
        <v>1.2</v>
      </c>
      <c r="L38" s="64">
        <f t="shared" si="55"/>
        <v>1.3684847806692031</v>
      </c>
      <c r="N38" s="63">
        <v>1.2</v>
      </c>
      <c r="O38" s="64">
        <f t="shared" si="57"/>
        <v>1.0797621191018045</v>
      </c>
      <c r="BJ38" s="198"/>
      <c r="BK38" s="199"/>
      <c r="BL38" s="124">
        <v>1.5</v>
      </c>
      <c r="BM38" s="101">
        <f t="shared" si="36"/>
        <v>8.8142857142857148E-2</v>
      </c>
      <c r="BN38" s="101">
        <f t="shared" si="44"/>
        <v>6.0000000000000001E-3</v>
      </c>
      <c r="BO38" s="101">
        <f t="shared" si="37"/>
        <v>6.0000000000000001E-3</v>
      </c>
      <c r="BP38" s="101">
        <f t="shared" si="38"/>
        <v>0.14285714285714285</v>
      </c>
      <c r="BQ38" s="119"/>
      <c r="BR38" s="204">
        <f t="shared" si="45"/>
        <v>7.742857142857143E-2</v>
      </c>
      <c r="BS38" s="101">
        <f t="shared" si="46"/>
        <v>0.15185714285714286</v>
      </c>
      <c r="BT38" s="201">
        <f t="shared" si="47"/>
        <v>5.2885714285714287E-4</v>
      </c>
      <c r="BU38" s="201">
        <f t="shared" si="48"/>
        <v>1.5865714285714285E-9</v>
      </c>
      <c r="BV38" s="201">
        <f t="shared" si="49"/>
        <v>1.4577259475218655E-6</v>
      </c>
      <c r="BW38" s="101">
        <f t="shared" si="50"/>
        <v>7.4428571428571427E-2</v>
      </c>
      <c r="BX38" s="119"/>
      <c r="BY38" s="202">
        <f t="shared" si="51"/>
        <v>7.3202260991253631E-6</v>
      </c>
      <c r="BZ38" s="42"/>
      <c r="CA38" s="119"/>
      <c r="CB38" s="81"/>
      <c r="CC38" s="124">
        <v>1.5</v>
      </c>
      <c r="CD38" s="101">
        <f t="shared" si="52"/>
        <v>6.0000000000000001E-3</v>
      </c>
      <c r="CE38" s="101">
        <f t="shared" si="53"/>
        <v>8.8142857142857148E-2</v>
      </c>
      <c r="CF38" s="101">
        <f t="shared" si="39"/>
        <v>0.14285714285714285</v>
      </c>
      <c r="CG38" s="101">
        <f t="shared" si="40"/>
        <v>6.0000000000000001E-3</v>
      </c>
      <c r="CI38" s="204">
        <f t="shared" si="54"/>
        <v>4.4071428571428574E-2</v>
      </c>
      <c r="CJ38" s="201">
        <f t="shared" si="41"/>
        <v>3.4239812390670559E-7</v>
      </c>
      <c r="CK38" s="201">
        <f t="shared" si="42"/>
        <v>2.5714285714285712E-9</v>
      </c>
      <c r="CM38" s="206">
        <f t="shared" si="43"/>
        <v>6.8736767638483971E-7</v>
      </c>
      <c r="CN38" s="209"/>
      <c r="CR38" s="81"/>
      <c r="CS38" s="124">
        <v>2.5</v>
      </c>
      <c r="CT38" s="204">
        <f t="shared" si="1"/>
        <v>299.12732199256607</v>
      </c>
      <c r="CU38" s="80"/>
      <c r="CW38" s="57">
        <v>2</v>
      </c>
      <c r="CX38" s="111">
        <f t="shared" si="26"/>
        <v>0.14914285714285716</v>
      </c>
      <c r="CY38" s="129">
        <f t="shared" si="27"/>
        <v>0</v>
      </c>
      <c r="CZ38" s="130"/>
      <c r="DA38" s="174">
        <f t="shared" si="28"/>
        <v>0</v>
      </c>
      <c r="DB38" s="80"/>
      <c r="DD38" s="57">
        <v>2.4</v>
      </c>
      <c r="DE38" s="111">
        <f t="shared" si="2"/>
        <v>0.14457142857142857</v>
      </c>
      <c r="DF38" s="123">
        <f t="shared" si="3"/>
        <v>-7.2285714285714286E-2</v>
      </c>
      <c r="DG38" s="552">
        <f t="shared" si="4"/>
        <v>-301565229.88257217</v>
      </c>
      <c r="DH38" s="496"/>
      <c r="DI38" s="553"/>
      <c r="DJ38" s="80"/>
      <c r="DL38" s="57">
        <v>2.2000000000000002</v>
      </c>
      <c r="DM38" s="111">
        <f t="shared" si="15"/>
        <v>0.14685714285714288</v>
      </c>
      <c r="DN38" s="101">
        <f t="shared" si="20"/>
        <v>-153180699.54298335</v>
      </c>
      <c r="DO38" s="470">
        <f t="shared" si="16"/>
        <v>153180699.54298335</v>
      </c>
      <c r="DP38" s="470"/>
      <c r="DQ38" s="470"/>
      <c r="DR38" s="170">
        <f t="shared" si="22"/>
        <v>0</v>
      </c>
      <c r="DS38" s="171">
        <f t="shared" si="23"/>
        <v>-306361399.08596671</v>
      </c>
      <c r="DT38" s="80"/>
      <c r="DV38" s="57">
        <v>2.4</v>
      </c>
      <c r="DW38" s="111">
        <f t="shared" si="5"/>
        <v>0.14457142857142857</v>
      </c>
      <c r="DX38" s="190">
        <f t="shared" si="12"/>
        <v>9.0941587874128608E+16</v>
      </c>
      <c r="DY38" s="172">
        <f t="shared" si="13"/>
        <v>1.4922144710622889</v>
      </c>
      <c r="EB38" s="80"/>
      <c r="ED38" s="81"/>
      <c r="EE38" s="124">
        <v>1.8</v>
      </c>
      <c r="EF38" s="417">
        <f t="shared" si="32"/>
        <v>7.2714285714285717E-2</v>
      </c>
      <c r="EG38" s="579">
        <f t="shared" si="33"/>
        <v>3.7595363265306123E-5</v>
      </c>
      <c r="EH38" s="579"/>
      <c r="EI38" s="119">
        <f t="shared" si="34"/>
        <v>327.6604471832257</v>
      </c>
      <c r="EJ38" s="172">
        <f t="shared" si="35"/>
        <v>1.068178973107127</v>
      </c>
      <c r="EK38" s="80"/>
      <c r="EN38" s="81"/>
      <c r="EO38" s="124">
        <v>2.5</v>
      </c>
      <c r="EP38" s="204">
        <f t="shared" si="0"/>
        <v>382.03850283577964</v>
      </c>
      <c r="EQ38" s="80"/>
      <c r="ES38" s="41">
        <v>2</v>
      </c>
      <c r="ET38" s="124">
        <f t="shared" si="29"/>
        <v>8.4857142857142867E-2</v>
      </c>
      <c r="EU38" s="129">
        <f t="shared" si="30"/>
        <v>0</v>
      </c>
      <c r="EV38" s="119"/>
      <c r="EW38" s="451">
        <f t="shared" si="31"/>
        <v>0</v>
      </c>
      <c r="EX38" s="80"/>
      <c r="EZ38" s="41">
        <v>2.4</v>
      </c>
      <c r="FA38" s="101">
        <f t="shared" si="6"/>
        <v>8.2228571428571429E-2</v>
      </c>
      <c r="FB38" s="101">
        <f t="shared" si="7"/>
        <v>-4.1114285714285714E-2</v>
      </c>
      <c r="FC38" s="543">
        <f t="shared" si="8"/>
        <v>-384872635.9259783</v>
      </c>
      <c r="FD38" s="514"/>
      <c r="FE38" s="544"/>
      <c r="FF38" s="80"/>
      <c r="FH38" s="41">
        <v>2.2000000000000002</v>
      </c>
      <c r="FI38" s="101">
        <f t="shared" si="17"/>
        <v>8.3542857142857141E-2</v>
      </c>
      <c r="FJ38" s="119">
        <f t="shared" si="18"/>
        <v>-195228197.17181528</v>
      </c>
      <c r="FK38" s="541">
        <f t="shared" si="19"/>
        <v>195228197.17181528</v>
      </c>
      <c r="FL38" s="541"/>
      <c r="FM38" s="541"/>
      <c r="FN38" s="170">
        <f t="shared" si="24"/>
        <v>0</v>
      </c>
      <c r="FO38" s="184">
        <f t="shared" si="25"/>
        <v>-390456394.34363055</v>
      </c>
      <c r="FP38" s="80"/>
      <c r="FR38" s="41">
        <v>2.4</v>
      </c>
      <c r="FS38" s="101">
        <f t="shared" si="9"/>
        <v>8.2228571428571429E-2</v>
      </c>
      <c r="FT38" s="190">
        <f t="shared" si="14"/>
        <v>1.4812694588461066E+17</v>
      </c>
      <c r="FU38" s="172">
        <f t="shared" si="10"/>
        <v>1.1692179645802294</v>
      </c>
      <c r="FX38" s="80"/>
      <c r="GA38" s="51"/>
      <c r="GB38" s="41">
        <v>3.1</v>
      </c>
      <c r="GC38" s="42">
        <v>-5570</v>
      </c>
      <c r="GD38" s="50"/>
      <c r="GE38" s="51"/>
      <c r="GF38" s="41">
        <v>3.1</v>
      </c>
      <c r="GG38" s="42">
        <v>20539</v>
      </c>
      <c r="GH38" s="50"/>
      <c r="GI38" s="51"/>
      <c r="GJ38" s="41">
        <v>3.1</v>
      </c>
      <c r="GK38" s="42">
        <v>-1110</v>
      </c>
      <c r="GL38" s="50"/>
      <c r="GM38" s="51"/>
      <c r="GN38" s="41">
        <v>3.1</v>
      </c>
      <c r="GO38" s="42">
        <v>4413.25</v>
      </c>
      <c r="GP38" s="88"/>
    </row>
    <row r="39" spans="11:198">
      <c r="K39" s="63">
        <v>1.3</v>
      </c>
      <c r="L39" s="64">
        <f t="shared" si="55"/>
        <v>1.3774437814442015</v>
      </c>
      <c r="N39" s="63">
        <v>1.3</v>
      </c>
      <c r="O39" s="64">
        <f t="shared" si="57"/>
        <v>1.0863142535340291</v>
      </c>
      <c r="BJ39" s="198"/>
      <c r="BK39" s="199"/>
      <c r="BL39" s="124">
        <v>1.6</v>
      </c>
      <c r="BM39" s="101">
        <f t="shared" si="36"/>
        <v>8.7485714285714292E-2</v>
      </c>
      <c r="BN39" s="101">
        <f t="shared" si="44"/>
        <v>6.0000000000000001E-3</v>
      </c>
      <c r="BO39" s="101">
        <f t="shared" si="37"/>
        <v>6.0000000000000001E-3</v>
      </c>
      <c r="BP39" s="101">
        <f t="shared" si="38"/>
        <v>0.14171428571428571</v>
      </c>
      <c r="BQ39" s="119"/>
      <c r="BR39" s="204">
        <f t="shared" si="45"/>
        <v>7.685714285714286E-2</v>
      </c>
      <c r="BS39" s="101">
        <f t="shared" si="46"/>
        <v>0.15071428571428572</v>
      </c>
      <c r="BT39" s="201">
        <f t="shared" si="47"/>
        <v>5.249142857142858E-4</v>
      </c>
      <c r="BU39" s="201">
        <f t="shared" si="48"/>
        <v>1.5747428571428574E-9</v>
      </c>
      <c r="BV39" s="201">
        <f t="shared" si="49"/>
        <v>1.4230196618075803E-6</v>
      </c>
      <c r="BW39" s="101">
        <f t="shared" si="50"/>
        <v>7.3857142857142857E-2</v>
      </c>
      <c r="BX39" s="119"/>
      <c r="BY39" s="202">
        <f t="shared" si="51"/>
        <v>7.1528554542274073E-6</v>
      </c>
      <c r="BZ39" s="42"/>
      <c r="CA39" s="119"/>
      <c r="CB39" s="81"/>
      <c r="CC39" s="124">
        <v>1.6</v>
      </c>
      <c r="CD39" s="101">
        <f t="shared" si="52"/>
        <v>6.0000000000000001E-3</v>
      </c>
      <c r="CE39" s="101">
        <f t="shared" si="53"/>
        <v>8.7485714285714292E-2</v>
      </c>
      <c r="CF39" s="101">
        <f t="shared" si="39"/>
        <v>0.14171428571428571</v>
      </c>
      <c r="CG39" s="101">
        <f t="shared" si="40"/>
        <v>6.0000000000000001E-3</v>
      </c>
      <c r="CI39" s="204">
        <f t="shared" si="54"/>
        <v>4.3742857142857146E-2</v>
      </c>
      <c r="CJ39" s="201">
        <f t="shared" si="41"/>
        <v>3.3479690178425662E-7</v>
      </c>
      <c r="CK39" s="201">
        <f t="shared" si="42"/>
        <v>2.5508571428571427E-9</v>
      </c>
      <c r="CM39" s="206">
        <f t="shared" si="43"/>
        <v>6.7214466071137035E-7</v>
      </c>
      <c r="CN39" s="209"/>
      <c r="CR39" s="81"/>
      <c r="CS39" s="124">
        <v>2.6</v>
      </c>
      <c r="CT39" s="204">
        <f t="shared" si="1"/>
        <v>296.66245027564389</v>
      </c>
      <c r="CU39" s="80"/>
      <c r="CW39" s="41">
        <v>2.1</v>
      </c>
      <c r="CX39" s="111">
        <f t="shared" si="26"/>
        <v>0.14800000000000002</v>
      </c>
      <c r="CY39" s="129">
        <f t="shared" si="27"/>
        <v>0</v>
      </c>
      <c r="CZ39" s="130"/>
      <c r="DA39" s="174">
        <f t="shared" si="28"/>
        <v>0</v>
      </c>
      <c r="DB39" s="80"/>
      <c r="DD39" s="41">
        <v>2.5</v>
      </c>
      <c r="DE39" s="111">
        <f t="shared" si="2"/>
        <v>0.14342857142857143</v>
      </c>
      <c r="DF39" s="123">
        <f t="shared" si="3"/>
        <v>-7.1714285714285717E-2</v>
      </c>
      <c r="DG39" s="552">
        <f t="shared" si="4"/>
        <v>-299127321.99256605</v>
      </c>
      <c r="DH39" s="496"/>
      <c r="DI39" s="553"/>
      <c r="DJ39" s="80"/>
      <c r="DL39" s="41">
        <v>2.2999999999999998</v>
      </c>
      <c r="DM39" s="111">
        <f t="shared" si="15"/>
        <v>0.14571428571428574</v>
      </c>
      <c r="DN39" s="101">
        <f t="shared" si="20"/>
        <v>-151988242.36660916</v>
      </c>
      <c r="DO39" s="470">
        <f t="shared" si="16"/>
        <v>151988242.36660916</v>
      </c>
      <c r="DP39" s="470"/>
      <c r="DQ39" s="470"/>
      <c r="DR39" s="170">
        <f t="shared" si="22"/>
        <v>0</v>
      </c>
      <c r="DS39" s="171">
        <f t="shared" si="23"/>
        <v>-303976484.73321831</v>
      </c>
      <c r="DT39" s="80"/>
      <c r="DV39" s="41">
        <v>2.5</v>
      </c>
      <c r="DW39" s="111">
        <f t="shared" si="5"/>
        <v>0.14342857142857143</v>
      </c>
      <c r="DX39" s="190">
        <f t="shared" si="12"/>
        <v>8.9477154762444288E+16</v>
      </c>
      <c r="DY39" s="172">
        <f t="shared" si="13"/>
        <v>1.5043761198490035</v>
      </c>
      <c r="EB39" s="80"/>
      <c r="ED39" s="81"/>
      <c r="EE39" s="124">
        <v>1.9</v>
      </c>
      <c r="EF39" s="417">
        <f t="shared" si="32"/>
        <v>7.2142857142857147E-2</v>
      </c>
      <c r="EG39" s="579">
        <f t="shared" si="33"/>
        <v>3.7015469387755109E-5</v>
      </c>
      <c r="EH39" s="579"/>
      <c r="EI39" s="119">
        <f t="shared" si="34"/>
        <v>326.33777658710954</v>
      </c>
      <c r="EJ39" s="172">
        <f t="shared" si="35"/>
        <v>1.072508379692825</v>
      </c>
      <c r="EK39" s="80"/>
      <c r="EN39" s="81"/>
      <c r="EO39" s="124">
        <v>2.6</v>
      </c>
      <c r="EP39" s="204">
        <f t="shared" si="0"/>
        <v>379.17583737013865</v>
      </c>
      <c r="EQ39" s="80"/>
      <c r="ES39" s="41">
        <v>2.1</v>
      </c>
      <c r="ET39" s="124">
        <f t="shared" si="29"/>
        <v>8.4199999999999997E-2</v>
      </c>
      <c r="EU39" s="129">
        <f t="shared" si="30"/>
        <v>0</v>
      </c>
      <c r="EV39" s="119"/>
      <c r="EW39" s="451">
        <f t="shared" si="31"/>
        <v>0</v>
      </c>
      <c r="EX39" s="80"/>
      <c r="EZ39" s="41">
        <v>2.5</v>
      </c>
      <c r="FA39" s="101">
        <f t="shared" si="6"/>
        <v>8.1571428571428573E-2</v>
      </c>
      <c r="FB39" s="101">
        <f t="shared" si="7"/>
        <v>-4.0785714285714286E-2</v>
      </c>
      <c r="FC39" s="543">
        <f t="shared" si="8"/>
        <v>-382038502.83577967</v>
      </c>
      <c r="FD39" s="514"/>
      <c r="FE39" s="544"/>
      <c r="FF39" s="80"/>
      <c r="FH39" s="41">
        <v>2.2999999999999998</v>
      </c>
      <c r="FI39" s="101">
        <f t="shared" si="17"/>
        <v>8.2885714285714285E-2</v>
      </c>
      <c r="FJ39" s="119">
        <f t="shared" si="18"/>
        <v>-193839253.97167134</v>
      </c>
      <c r="FK39" s="541">
        <f t="shared" si="19"/>
        <v>193839253.97167134</v>
      </c>
      <c r="FL39" s="541"/>
      <c r="FM39" s="541"/>
      <c r="FN39" s="170">
        <f t="shared" si="24"/>
        <v>0</v>
      </c>
      <c r="FO39" s="184">
        <f t="shared" si="25"/>
        <v>-387678507.94334269</v>
      </c>
      <c r="FP39" s="80"/>
      <c r="FR39" s="41">
        <v>2.5</v>
      </c>
      <c r="FS39" s="101">
        <f t="shared" si="9"/>
        <v>8.1571428571428573E-2</v>
      </c>
      <c r="FT39" s="190">
        <f t="shared" si="14"/>
        <v>1.4595341764900403E+17</v>
      </c>
      <c r="FU39" s="172">
        <f t="shared" si="10"/>
        <v>1.1778917482394013</v>
      </c>
      <c r="FX39" s="80"/>
      <c r="GA39" s="51"/>
      <c r="GB39" s="41">
        <v>3.2</v>
      </c>
      <c r="GC39" s="42">
        <v>-5490</v>
      </c>
      <c r="GD39" s="50"/>
      <c r="GE39" s="51"/>
      <c r="GF39" s="41">
        <v>3.2</v>
      </c>
      <c r="GG39" s="42">
        <v>19986</v>
      </c>
      <c r="GH39" s="50"/>
      <c r="GI39" s="51"/>
      <c r="GJ39" s="41">
        <v>3.2</v>
      </c>
      <c r="GK39" s="42">
        <v>-1095</v>
      </c>
      <c r="GL39" s="50"/>
      <c r="GM39" s="51"/>
      <c r="GN39" s="41">
        <v>3.2</v>
      </c>
      <c r="GO39" s="42">
        <v>4303</v>
      </c>
      <c r="GP39" s="88"/>
    </row>
    <row r="40" spans="11:198">
      <c r="K40" s="63">
        <v>1.4</v>
      </c>
      <c r="L40" s="64">
        <f t="shared" si="55"/>
        <v>1.3866200645715474</v>
      </c>
      <c r="N40" s="63">
        <v>1.4</v>
      </c>
      <c r="O40" s="64">
        <f t="shared" si="57"/>
        <v>1.0930130842826868</v>
      </c>
      <c r="BJ40" s="198"/>
      <c r="BK40" s="199"/>
      <c r="BL40" s="124">
        <v>1.7</v>
      </c>
      <c r="BM40" s="101">
        <f t="shared" si="36"/>
        <v>8.6828571428571436E-2</v>
      </c>
      <c r="BN40" s="101">
        <f t="shared" si="44"/>
        <v>6.0000000000000001E-3</v>
      </c>
      <c r="BO40" s="101">
        <f t="shared" si="37"/>
        <v>6.0000000000000001E-3</v>
      </c>
      <c r="BP40" s="101">
        <f t="shared" si="38"/>
        <v>0.14057142857142857</v>
      </c>
      <c r="BQ40" s="119"/>
      <c r="BR40" s="204">
        <f t="shared" si="45"/>
        <v>7.628571428571429E-2</v>
      </c>
      <c r="BS40" s="101">
        <f t="shared" si="46"/>
        <v>0.14957142857142858</v>
      </c>
      <c r="BT40" s="201">
        <f t="shared" si="47"/>
        <v>5.2097142857142863E-4</v>
      </c>
      <c r="BU40" s="201">
        <f t="shared" si="48"/>
        <v>1.5629142857142859E-9</v>
      </c>
      <c r="BV40" s="201">
        <f t="shared" si="49"/>
        <v>1.388868664723032E-6</v>
      </c>
      <c r="BW40" s="101">
        <f t="shared" si="50"/>
        <v>7.3285714285714287E-2</v>
      </c>
      <c r="BX40" s="119"/>
      <c r="BY40" s="202">
        <f t="shared" si="51"/>
        <v>6.9880569376093301E-6</v>
      </c>
      <c r="BZ40" s="42"/>
      <c r="CA40" s="119"/>
      <c r="CB40" s="81"/>
      <c r="CC40" s="124">
        <v>1.7</v>
      </c>
      <c r="CD40" s="101">
        <f t="shared" si="52"/>
        <v>6.0000000000000001E-3</v>
      </c>
      <c r="CE40" s="101">
        <f t="shared" si="53"/>
        <v>8.6828571428571436E-2</v>
      </c>
      <c r="CF40" s="101">
        <f t="shared" si="39"/>
        <v>0.14057142857142857</v>
      </c>
      <c r="CG40" s="101">
        <f t="shared" si="40"/>
        <v>6.0000000000000001E-3</v>
      </c>
      <c r="CI40" s="204">
        <f t="shared" si="54"/>
        <v>4.3414285714285718E-2</v>
      </c>
      <c r="CJ40" s="201">
        <f t="shared" si="41"/>
        <v>3.2730901829737619E-7</v>
      </c>
      <c r="CK40" s="201">
        <f t="shared" si="42"/>
        <v>2.5302857142857142E-9</v>
      </c>
      <c r="CM40" s="206">
        <f t="shared" si="43"/>
        <v>6.5714832230903804E-7</v>
      </c>
      <c r="CN40" s="209"/>
      <c r="CR40" s="81"/>
      <c r="CS40" s="124">
        <v>2.7</v>
      </c>
      <c r="CT40" s="204">
        <f t="shared" si="1"/>
        <v>294.17030631824821</v>
      </c>
      <c r="CU40" s="80"/>
      <c r="CW40" s="57">
        <v>2.2000000000000002</v>
      </c>
      <c r="CX40" s="111">
        <f t="shared" si="26"/>
        <v>0.14685714285714288</v>
      </c>
      <c r="CY40" s="129">
        <f t="shared" si="27"/>
        <v>0</v>
      </c>
      <c r="CZ40" s="130"/>
      <c r="DA40" s="174">
        <f t="shared" si="28"/>
        <v>0</v>
      </c>
      <c r="DB40" s="80"/>
      <c r="DD40" s="57">
        <v>2.6</v>
      </c>
      <c r="DE40" s="111">
        <f t="shared" si="2"/>
        <v>0.14228571428571429</v>
      </c>
      <c r="DF40" s="123">
        <f t="shared" si="3"/>
        <v>-7.1142857142857147E-2</v>
      </c>
      <c r="DG40" s="552">
        <f t="shared" si="4"/>
        <v>-296662450.27564389</v>
      </c>
      <c r="DH40" s="496"/>
      <c r="DI40" s="553"/>
      <c r="DJ40" s="80"/>
      <c r="DL40" s="57">
        <v>2.4</v>
      </c>
      <c r="DM40" s="111">
        <f t="shared" si="15"/>
        <v>0.14457142857142857</v>
      </c>
      <c r="DN40" s="101">
        <f t="shared" si="20"/>
        <v>-150782614.94128609</v>
      </c>
      <c r="DO40" s="470">
        <f t="shared" si="16"/>
        <v>150782614.94128609</v>
      </c>
      <c r="DP40" s="470"/>
      <c r="DQ40" s="470"/>
      <c r="DR40" s="170">
        <f t="shared" si="22"/>
        <v>0</v>
      </c>
      <c r="DS40" s="171">
        <f t="shared" si="23"/>
        <v>-301565229.88257217</v>
      </c>
      <c r="DT40" s="80"/>
      <c r="DV40" s="57">
        <v>2.6</v>
      </c>
      <c r="DW40" s="111">
        <f t="shared" si="5"/>
        <v>0.14228571428571429</v>
      </c>
      <c r="DX40" s="190">
        <f t="shared" si="12"/>
        <v>8.800860940354888E+16</v>
      </c>
      <c r="DY40" s="172">
        <f t="shared" si="13"/>
        <v>1.5168754912591147</v>
      </c>
      <c r="EB40" s="80"/>
      <c r="ED40" s="81"/>
      <c r="EE40" s="124">
        <v>2</v>
      </c>
      <c r="EF40" s="417">
        <f t="shared" si="32"/>
        <v>7.1571428571428578E-2</v>
      </c>
      <c r="EG40" s="579">
        <f t="shared" si="33"/>
        <v>3.6440081632653067E-5</v>
      </c>
      <c r="EH40" s="579"/>
      <c r="EI40" s="119">
        <f t="shared" si="34"/>
        <v>324.99322505941427</v>
      </c>
      <c r="EJ40" s="172">
        <f t="shared" si="35"/>
        <v>1.0769455268983348</v>
      </c>
      <c r="EK40" s="80"/>
      <c r="EN40" s="81"/>
      <c r="EO40" s="124">
        <v>2.7</v>
      </c>
      <c r="EP40" s="204">
        <f t="shared" si="0"/>
        <v>376.28437308687751</v>
      </c>
      <c r="EQ40" s="80"/>
      <c r="ES40" s="41">
        <v>2.2000000000000002</v>
      </c>
      <c r="ET40" s="124">
        <f t="shared" si="29"/>
        <v>8.3542857142857141E-2</v>
      </c>
      <c r="EU40" s="129">
        <f t="shared" si="30"/>
        <v>0</v>
      </c>
      <c r="EV40" s="119"/>
      <c r="EW40" s="451">
        <f t="shared" si="31"/>
        <v>0</v>
      </c>
      <c r="EX40" s="80"/>
      <c r="EZ40" s="41">
        <v>2.6</v>
      </c>
      <c r="FA40" s="101">
        <f t="shared" si="6"/>
        <v>8.0914285714285716E-2</v>
      </c>
      <c r="FB40" s="101">
        <f t="shared" si="7"/>
        <v>-4.0457142857142858E-2</v>
      </c>
      <c r="FC40" s="543">
        <f t="shared" si="8"/>
        <v>-379175837.37013865</v>
      </c>
      <c r="FD40" s="514"/>
      <c r="FE40" s="544"/>
      <c r="FF40" s="80"/>
      <c r="FH40" s="41">
        <v>2.4</v>
      </c>
      <c r="FI40" s="101">
        <f t="shared" si="17"/>
        <v>8.2228571428571429E-2</v>
      </c>
      <c r="FJ40" s="119">
        <f t="shared" si="18"/>
        <v>-192436317.96298915</v>
      </c>
      <c r="FK40" s="541">
        <f t="shared" si="19"/>
        <v>192436317.96298915</v>
      </c>
      <c r="FL40" s="541"/>
      <c r="FM40" s="541"/>
      <c r="FN40" s="170">
        <f t="shared" si="24"/>
        <v>0</v>
      </c>
      <c r="FO40" s="184">
        <f t="shared" si="25"/>
        <v>-384872635.9259783</v>
      </c>
      <c r="FP40" s="80"/>
      <c r="FR40" s="41">
        <v>2.6</v>
      </c>
      <c r="FS40" s="101">
        <f t="shared" si="9"/>
        <v>8.0914285714285716E-2</v>
      </c>
      <c r="FT40" s="190">
        <f t="shared" si="14"/>
        <v>1.4377431564534582E+17</v>
      </c>
      <c r="FU40" s="172">
        <f t="shared" si="10"/>
        <v>1.1867844826850746</v>
      </c>
      <c r="FX40" s="80"/>
      <c r="GA40" s="51"/>
      <c r="GB40" s="41">
        <v>3.3</v>
      </c>
      <c r="GC40" s="42">
        <v>-5410</v>
      </c>
      <c r="GD40" s="50"/>
      <c r="GE40" s="51"/>
      <c r="GF40" s="41">
        <v>3.3</v>
      </c>
      <c r="GG40" s="42">
        <v>19441</v>
      </c>
      <c r="GH40" s="50"/>
      <c r="GI40" s="51"/>
      <c r="GJ40" s="41">
        <v>3.3</v>
      </c>
      <c r="GK40" s="42">
        <v>-1080</v>
      </c>
      <c r="GL40" s="50"/>
      <c r="GM40" s="51"/>
      <c r="GN40" s="41">
        <v>3.3</v>
      </c>
      <c r="GO40" s="42">
        <v>4194.25</v>
      </c>
      <c r="GP40" s="88"/>
    </row>
    <row r="41" spans="11:198">
      <c r="K41" s="63">
        <v>1.5</v>
      </c>
      <c r="L41" s="64">
        <f t="shared" si="55"/>
        <v>1.3960213115368834</v>
      </c>
      <c r="N41" s="63">
        <v>1.5</v>
      </c>
      <c r="O41" s="64">
        <f t="shared" si="57"/>
        <v>1.0998633522540722</v>
      </c>
      <c r="BJ41" s="198"/>
      <c r="BK41" s="199"/>
      <c r="BL41" s="124">
        <v>1.8</v>
      </c>
      <c r="BM41" s="101">
        <f t="shared" si="36"/>
        <v>8.6171428571428579E-2</v>
      </c>
      <c r="BN41" s="101">
        <f t="shared" si="44"/>
        <v>6.0000000000000001E-3</v>
      </c>
      <c r="BO41" s="101">
        <f t="shared" si="37"/>
        <v>6.0000000000000001E-3</v>
      </c>
      <c r="BP41" s="101">
        <f t="shared" si="38"/>
        <v>0.13942857142857143</v>
      </c>
      <c r="BQ41" s="119"/>
      <c r="BR41" s="204">
        <f t="shared" si="45"/>
        <v>7.571428571428572E-2</v>
      </c>
      <c r="BS41" s="101">
        <f t="shared" si="46"/>
        <v>0.14842857142857144</v>
      </c>
      <c r="BT41" s="201">
        <f t="shared" si="47"/>
        <v>5.1702857142857145E-4</v>
      </c>
      <c r="BU41" s="201">
        <f t="shared" si="48"/>
        <v>1.5510857142857146E-9</v>
      </c>
      <c r="BV41" s="201">
        <f t="shared" si="49"/>
        <v>1.3552684781341107E-6</v>
      </c>
      <c r="BW41" s="101">
        <f t="shared" si="50"/>
        <v>7.2714285714285717E-2</v>
      </c>
      <c r="BX41" s="119"/>
      <c r="BY41" s="202">
        <f t="shared" si="51"/>
        <v>6.8258106215743436E-6</v>
      </c>
      <c r="BZ41" s="42"/>
      <c r="CA41" s="119"/>
      <c r="CB41" s="81"/>
      <c r="CC41" s="124">
        <v>1.8</v>
      </c>
      <c r="CD41" s="101">
        <f t="shared" si="52"/>
        <v>6.0000000000000001E-3</v>
      </c>
      <c r="CE41" s="101">
        <f t="shared" si="53"/>
        <v>8.6171428571428579E-2</v>
      </c>
      <c r="CF41" s="101">
        <f t="shared" si="39"/>
        <v>0.13942857142857143</v>
      </c>
      <c r="CG41" s="101">
        <f t="shared" si="40"/>
        <v>6.0000000000000001E-3</v>
      </c>
      <c r="CI41" s="204">
        <f t="shared" si="54"/>
        <v>4.308571428571429E-2</v>
      </c>
      <c r="CJ41" s="201">
        <f t="shared" si="41"/>
        <v>3.1993362211078729E-7</v>
      </c>
      <c r="CK41" s="201">
        <f t="shared" si="42"/>
        <v>2.5097142857142857E-9</v>
      </c>
      <c r="CM41" s="206">
        <f t="shared" si="43"/>
        <v>6.4237695850728892E-7</v>
      </c>
      <c r="CN41" s="209"/>
      <c r="CR41" s="81"/>
      <c r="CS41" s="124">
        <v>2.8</v>
      </c>
      <c r="CT41" s="204">
        <f t="shared" si="1"/>
        <v>291.6505847620258</v>
      </c>
      <c r="CU41" s="80"/>
      <c r="CW41" s="41">
        <v>2.2999999999999998</v>
      </c>
      <c r="CX41" s="111">
        <f t="shared" si="26"/>
        <v>0.14571428571428574</v>
      </c>
      <c r="CY41" s="129">
        <f t="shared" si="27"/>
        <v>0</v>
      </c>
      <c r="CZ41" s="130"/>
      <c r="DA41" s="174">
        <f t="shared" si="28"/>
        <v>0</v>
      </c>
      <c r="DB41" s="80"/>
      <c r="DD41" s="41">
        <v>2.7</v>
      </c>
      <c r="DE41" s="111">
        <f t="shared" si="2"/>
        <v>0.14114285714285715</v>
      </c>
      <c r="DF41" s="123">
        <f t="shared" si="3"/>
        <v>-7.0571428571428577E-2</v>
      </c>
      <c r="DG41" s="552">
        <f t="shared" si="4"/>
        <v>-294170306.31824821</v>
      </c>
      <c r="DH41" s="496"/>
      <c r="DI41" s="553"/>
      <c r="DJ41" s="80"/>
      <c r="DL41" s="41">
        <v>2.5</v>
      </c>
      <c r="DM41" s="111">
        <f t="shared" si="15"/>
        <v>0.14342857142857143</v>
      </c>
      <c r="DN41" s="101">
        <f t="shared" si="20"/>
        <v>-149563660.99628302</v>
      </c>
      <c r="DO41" s="470">
        <f t="shared" si="16"/>
        <v>149563660.99628302</v>
      </c>
      <c r="DP41" s="470"/>
      <c r="DQ41" s="470"/>
      <c r="DR41" s="170">
        <f t="shared" si="22"/>
        <v>0</v>
      </c>
      <c r="DS41" s="171">
        <f t="shared" si="23"/>
        <v>-299127321.99256605</v>
      </c>
      <c r="DT41" s="80"/>
      <c r="DV41" s="41">
        <v>2.7</v>
      </c>
      <c r="DW41" s="111">
        <f t="shared" si="5"/>
        <v>0.14114285714285715</v>
      </c>
      <c r="DX41" s="190">
        <f t="shared" si="12"/>
        <v>8.6536169119371984E+16</v>
      </c>
      <c r="DY41" s="172">
        <f t="shared" si="13"/>
        <v>1.5297261155691473</v>
      </c>
      <c r="EB41" s="80"/>
      <c r="ED41" s="81"/>
      <c r="EE41" s="124">
        <v>2.1</v>
      </c>
      <c r="EF41" s="417">
        <f t="shared" si="32"/>
        <v>7.1000000000000008E-2</v>
      </c>
      <c r="EG41" s="579">
        <f t="shared" si="33"/>
        <v>3.5869200000000005E-5</v>
      </c>
      <c r="EH41" s="579"/>
      <c r="EI41" s="119">
        <f t="shared" si="34"/>
        <v>323.62624661136743</v>
      </c>
      <c r="EJ41" s="172">
        <f t="shared" si="35"/>
        <v>1.081494482183653</v>
      </c>
      <c r="EK41" s="80"/>
      <c r="EN41" s="81"/>
      <c r="EO41" s="124">
        <v>2.8</v>
      </c>
      <c r="EP41" s="204">
        <f t="shared" si="0"/>
        <v>373.36384917311079</v>
      </c>
      <c r="EQ41" s="80"/>
      <c r="ES41" s="41">
        <v>2.2999999999999998</v>
      </c>
      <c r="ET41" s="124">
        <f t="shared" si="29"/>
        <v>8.2885714285714285E-2</v>
      </c>
      <c r="EU41" s="129">
        <f t="shared" si="30"/>
        <v>0</v>
      </c>
      <c r="EV41" s="119"/>
      <c r="EW41" s="451">
        <f t="shared" si="31"/>
        <v>0</v>
      </c>
      <c r="EX41" s="80"/>
      <c r="EZ41" s="41">
        <v>2.7</v>
      </c>
      <c r="FA41" s="101">
        <f t="shared" si="6"/>
        <v>8.025714285714286E-2</v>
      </c>
      <c r="FB41" s="101">
        <f t="shared" si="7"/>
        <v>-4.012857142857143E-2</v>
      </c>
      <c r="FC41" s="543">
        <f t="shared" si="8"/>
        <v>-376284373.08687752</v>
      </c>
      <c r="FD41" s="514"/>
      <c r="FE41" s="544"/>
      <c r="FF41" s="80"/>
      <c r="FH41" s="41">
        <v>2.5</v>
      </c>
      <c r="FI41" s="101">
        <f t="shared" si="17"/>
        <v>8.1571428571428573E-2</v>
      </c>
      <c r="FJ41" s="119">
        <f t="shared" si="18"/>
        <v>-191019251.41788983</v>
      </c>
      <c r="FK41" s="541">
        <f t="shared" si="19"/>
        <v>191019251.41788983</v>
      </c>
      <c r="FL41" s="541"/>
      <c r="FM41" s="541"/>
      <c r="FN41" s="170">
        <f t="shared" si="24"/>
        <v>0</v>
      </c>
      <c r="FO41" s="184">
        <f t="shared" si="25"/>
        <v>-382038502.83577967</v>
      </c>
      <c r="FP41" s="80"/>
      <c r="FR41" s="41">
        <v>2.7</v>
      </c>
      <c r="FS41" s="101">
        <f t="shared" si="9"/>
        <v>8.025714285714286E-2</v>
      </c>
      <c r="FT41" s="190">
        <f t="shared" si="14"/>
        <v>1.4158992942938443E+17</v>
      </c>
      <c r="FU41" s="172">
        <f t="shared" si="10"/>
        <v>1.1959040347819674</v>
      </c>
      <c r="FX41" s="80"/>
      <c r="GA41" s="51"/>
      <c r="GB41" s="41">
        <v>3.4</v>
      </c>
      <c r="GC41" s="42">
        <v>-5330</v>
      </c>
      <c r="GD41" s="50"/>
      <c r="GE41" s="51"/>
      <c r="GF41" s="41">
        <v>3.4</v>
      </c>
      <c r="GG41" s="42">
        <v>18904</v>
      </c>
      <c r="GH41" s="50"/>
      <c r="GI41" s="51"/>
      <c r="GJ41" s="41">
        <v>3.4</v>
      </c>
      <c r="GK41" s="42">
        <v>-1065</v>
      </c>
      <c r="GL41" s="50"/>
      <c r="GM41" s="51"/>
      <c r="GN41" s="41">
        <v>3.4</v>
      </c>
      <c r="GO41" s="42">
        <v>4087</v>
      </c>
      <c r="GP41" s="88"/>
    </row>
    <row r="42" spans="11:198">
      <c r="K42" s="63">
        <v>1.6</v>
      </c>
      <c r="L42" s="64">
        <f t="shared" si="55"/>
        <v>1.4056555560584372</v>
      </c>
      <c r="N42" s="63">
        <v>1.6</v>
      </c>
      <c r="O42" s="64">
        <f t="shared" si="57"/>
        <v>1.1068699945226832</v>
      </c>
      <c r="BJ42" s="198"/>
      <c r="BK42" s="199"/>
      <c r="BL42" s="124">
        <v>1.9</v>
      </c>
      <c r="BM42" s="101">
        <f t="shared" si="36"/>
        <v>8.5514285714285723E-2</v>
      </c>
      <c r="BN42" s="101">
        <f t="shared" si="44"/>
        <v>6.0000000000000001E-3</v>
      </c>
      <c r="BO42" s="101">
        <f t="shared" si="37"/>
        <v>6.0000000000000001E-3</v>
      </c>
      <c r="BP42" s="101">
        <f t="shared" si="38"/>
        <v>0.13828571428571429</v>
      </c>
      <c r="BQ42" s="119"/>
      <c r="BR42" s="204">
        <f t="shared" si="45"/>
        <v>7.514285714285715E-2</v>
      </c>
      <c r="BS42" s="101">
        <f t="shared" si="46"/>
        <v>0.1472857142857143</v>
      </c>
      <c r="BT42" s="201">
        <f t="shared" si="47"/>
        <v>5.1308571428571438E-4</v>
      </c>
      <c r="BU42" s="201">
        <f t="shared" si="48"/>
        <v>1.539257142857143E-9</v>
      </c>
      <c r="BV42" s="201">
        <f t="shared" si="49"/>
        <v>1.3222146239067056E-6</v>
      </c>
      <c r="BW42" s="101">
        <f t="shared" si="50"/>
        <v>7.2142857142857147E-2</v>
      </c>
      <c r="BX42" s="119"/>
      <c r="BY42" s="202">
        <f t="shared" si="51"/>
        <v>6.6660965784256574E-6</v>
      </c>
      <c r="BZ42" s="42"/>
      <c r="CA42" s="119"/>
      <c r="CB42" s="81"/>
      <c r="CC42" s="124">
        <v>1.9</v>
      </c>
      <c r="CD42" s="101">
        <f t="shared" si="52"/>
        <v>6.0000000000000001E-3</v>
      </c>
      <c r="CE42" s="101">
        <f t="shared" si="53"/>
        <v>8.5514285714285723E-2</v>
      </c>
      <c r="CF42" s="101">
        <f t="shared" si="39"/>
        <v>0.13828571428571429</v>
      </c>
      <c r="CG42" s="101">
        <f t="shared" si="40"/>
        <v>6.0000000000000001E-3</v>
      </c>
      <c r="CI42" s="204">
        <f t="shared" si="54"/>
        <v>4.2757142857142862E-2</v>
      </c>
      <c r="CJ42" s="201">
        <f t="shared" si="41"/>
        <v>3.1266986188921289E-7</v>
      </c>
      <c r="CK42" s="201">
        <f t="shared" si="42"/>
        <v>2.4891428571428572E-9</v>
      </c>
      <c r="CM42" s="206">
        <f t="shared" si="43"/>
        <v>6.2782886663556868E-7</v>
      </c>
      <c r="CN42" s="209"/>
      <c r="CR42" s="81"/>
      <c r="CS42" s="124">
        <v>2.9</v>
      </c>
      <c r="CT42" s="204">
        <f t="shared" si="1"/>
        <v>289.10298405168049</v>
      </c>
      <c r="CU42" s="80"/>
      <c r="CW42" s="57">
        <v>2.4</v>
      </c>
      <c r="CX42" s="111">
        <f t="shared" si="26"/>
        <v>0.14457142857142857</v>
      </c>
      <c r="CY42" s="129">
        <f t="shared" si="27"/>
        <v>0</v>
      </c>
      <c r="CZ42" s="130"/>
      <c r="DA42" s="174">
        <f t="shared" si="28"/>
        <v>0</v>
      </c>
      <c r="DB42" s="80"/>
      <c r="DD42" s="57">
        <v>2.8</v>
      </c>
      <c r="DE42" s="111">
        <f t="shared" si="2"/>
        <v>0.14000000000000001</v>
      </c>
      <c r="DF42" s="123">
        <f t="shared" si="3"/>
        <v>-7.0000000000000007E-2</v>
      </c>
      <c r="DG42" s="552">
        <f t="shared" si="4"/>
        <v>-291650584.76202577</v>
      </c>
      <c r="DH42" s="496"/>
      <c r="DI42" s="553"/>
      <c r="DJ42" s="80"/>
      <c r="DL42" s="57">
        <v>2.6</v>
      </c>
      <c r="DM42" s="111">
        <f t="shared" si="15"/>
        <v>0.14228571428571429</v>
      </c>
      <c r="DN42" s="101">
        <f t="shared" si="20"/>
        <v>-148331225.13782194</v>
      </c>
      <c r="DO42" s="470">
        <f t="shared" si="16"/>
        <v>148331225.13782194</v>
      </c>
      <c r="DP42" s="470"/>
      <c r="DQ42" s="470"/>
      <c r="DR42" s="170">
        <f t="shared" si="22"/>
        <v>0</v>
      </c>
      <c r="DS42" s="171">
        <f t="shared" si="23"/>
        <v>-296662450.27564389</v>
      </c>
      <c r="DT42" s="80"/>
      <c r="DV42" s="57">
        <v>2.8</v>
      </c>
      <c r="DW42" s="111">
        <f t="shared" si="5"/>
        <v>0.14000000000000001</v>
      </c>
      <c r="DX42" s="190">
        <f t="shared" si="12"/>
        <v>8.5060063592031584E+16</v>
      </c>
      <c r="DY42" s="172">
        <f t="shared" si="13"/>
        <v>1.5429422175415162</v>
      </c>
      <c r="EB42" s="80"/>
      <c r="ED42" s="81"/>
      <c r="EE42" s="124">
        <v>2.2000000000000002</v>
      </c>
      <c r="EF42" s="417">
        <f t="shared" si="32"/>
        <v>7.0428571428571438E-2</v>
      </c>
      <c r="EG42" s="579">
        <f t="shared" si="33"/>
        <v>3.5302824489795923E-5</v>
      </c>
      <c r="EH42" s="579"/>
      <c r="EI42" s="119">
        <f t="shared" si="34"/>
        <v>322.23627698459251</v>
      </c>
      <c r="EJ42" s="172">
        <f t="shared" si="35"/>
        <v>1.086159520198078</v>
      </c>
      <c r="EK42" s="80"/>
      <c r="EN42" s="81"/>
      <c r="EO42" s="124">
        <v>2.9</v>
      </c>
      <c r="EP42" s="204">
        <f t="shared" si="0"/>
        <v>370.41401128081208</v>
      </c>
      <c r="EQ42" s="80"/>
      <c r="ES42" s="41">
        <v>2.4</v>
      </c>
      <c r="ET42" s="124">
        <f t="shared" si="29"/>
        <v>8.2228571428571429E-2</v>
      </c>
      <c r="EU42" s="129">
        <f t="shared" si="30"/>
        <v>0</v>
      </c>
      <c r="EV42" s="119"/>
      <c r="EW42" s="451">
        <f t="shared" si="31"/>
        <v>0</v>
      </c>
      <c r="EX42" s="80"/>
      <c r="EZ42" s="41">
        <v>2.8</v>
      </c>
      <c r="FA42" s="101">
        <f t="shared" si="6"/>
        <v>7.9600000000000004E-2</v>
      </c>
      <c r="FB42" s="101">
        <f t="shared" si="7"/>
        <v>-3.9800000000000002E-2</v>
      </c>
      <c r="FC42" s="543">
        <f t="shared" si="8"/>
        <v>-373363849.17311078</v>
      </c>
      <c r="FD42" s="514"/>
      <c r="FE42" s="544"/>
      <c r="FF42" s="80"/>
      <c r="FH42" s="41">
        <v>2.6</v>
      </c>
      <c r="FI42" s="101">
        <f t="shared" si="17"/>
        <v>8.0914285714285716E-2</v>
      </c>
      <c r="FJ42" s="119">
        <f t="shared" si="18"/>
        <v>-189587918.68506932</v>
      </c>
      <c r="FK42" s="541">
        <f t="shared" si="19"/>
        <v>189587918.68506932</v>
      </c>
      <c r="FL42" s="541"/>
      <c r="FM42" s="541"/>
      <c r="FN42" s="170">
        <f t="shared" si="24"/>
        <v>0</v>
      </c>
      <c r="FO42" s="184">
        <f t="shared" si="25"/>
        <v>-379175837.37013865</v>
      </c>
      <c r="FP42" s="80"/>
      <c r="FR42" s="41">
        <v>2.8</v>
      </c>
      <c r="FS42" s="101">
        <f t="shared" si="9"/>
        <v>7.9600000000000004E-2</v>
      </c>
      <c r="FT42" s="190">
        <f t="shared" si="14"/>
        <v>1.3940056386936142E+17</v>
      </c>
      <c r="FU42" s="172">
        <f t="shared" si="10"/>
        <v>1.2052586263951781</v>
      </c>
      <c r="FX42" s="80"/>
      <c r="GA42" s="51"/>
      <c r="GB42" s="41">
        <v>3.5</v>
      </c>
      <c r="GC42" s="42">
        <v>-5250</v>
      </c>
      <c r="GD42" s="50"/>
      <c r="GE42" s="51"/>
      <c r="GF42" s="41">
        <v>3.5</v>
      </c>
      <c r="GG42" s="42">
        <v>18375</v>
      </c>
      <c r="GH42" s="50"/>
      <c r="GI42" s="51"/>
      <c r="GJ42" s="41">
        <v>3.5</v>
      </c>
      <c r="GK42" s="42">
        <v>-1050</v>
      </c>
      <c r="GL42" s="50"/>
      <c r="GM42" s="51"/>
      <c r="GN42" s="41">
        <v>3.5</v>
      </c>
      <c r="GO42" s="42">
        <v>3981.25</v>
      </c>
      <c r="GP42" s="88"/>
    </row>
    <row r="43" spans="11:198">
      <c r="K43" s="63">
        <v>1.7</v>
      </c>
      <c r="L43" s="64">
        <f t="shared" si="55"/>
        <v>1.4155312036855514</v>
      </c>
      <c r="N43" s="63">
        <v>1.7</v>
      </c>
      <c r="O43" s="64">
        <f t="shared" si="57"/>
        <v>1.114038153995184</v>
      </c>
      <c r="BJ43" s="198"/>
      <c r="BK43" s="199"/>
      <c r="BL43" s="124">
        <v>2</v>
      </c>
      <c r="BM43" s="101">
        <f t="shared" si="36"/>
        <v>8.4857142857142867E-2</v>
      </c>
      <c r="BN43" s="101">
        <f t="shared" si="44"/>
        <v>6.0000000000000001E-3</v>
      </c>
      <c r="BO43" s="101">
        <f t="shared" si="37"/>
        <v>6.0000000000000001E-3</v>
      </c>
      <c r="BP43" s="101">
        <f t="shared" si="38"/>
        <v>0.13714285714285715</v>
      </c>
      <c r="BQ43" s="119"/>
      <c r="BR43" s="204">
        <f t="shared" si="45"/>
        <v>7.457142857142858E-2</v>
      </c>
      <c r="BS43" s="101">
        <f t="shared" si="46"/>
        <v>0.14614285714285716</v>
      </c>
      <c r="BT43" s="201">
        <f t="shared" si="47"/>
        <v>5.0914285714285721E-4</v>
      </c>
      <c r="BU43" s="201">
        <f t="shared" si="48"/>
        <v>1.5274285714285715E-9</v>
      </c>
      <c r="BV43" s="201">
        <f t="shared" si="49"/>
        <v>1.2897026239067058E-6</v>
      </c>
      <c r="BW43" s="101">
        <f t="shared" si="50"/>
        <v>7.1571428571428578E-2</v>
      </c>
      <c r="BX43" s="119"/>
      <c r="BY43" s="202">
        <f t="shared" si="51"/>
        <v>6.5088948804664743E-6</v>
      </c>
      <c r="BZ43" s="42"/>
      <c r="CA43" s="119"/>
      <c r="CB43" s="81"/>
      <c r="CC43" s="124">
        <v>2</v>
      </c>
      <c r="CD43" s="101">
        <f t="shared" si="52"/>
        <v>6.0000000000000001E-3</v>
      </c>
      <c r="CE43" s="101">
        <f t="shared" si="53"/>
        <v>8.4857142857142867E-2</v>
      </c>
      <c r="CF43" s="101">
        <f t="shared" si="39"/>
        <v>0.13714285714285715</v>
      </c>
      <c r="CG43" s="101">
        <f t="shared" si="40"/>
        <v>6.0000000000000001E-3</v>
      </c>
      <c r="CI43" s="204">
        <f t="shared" si="54"/>
        <v>4.2428571428571434E-2</v>
      </c>
      <c r="CJ43" s="201">
        <f t="shared" si="41"/>
        <v>3.0551688629737625E-7</v>
      </c>
      <c r="CK43" s="201">
        <f t="shared" si="42"/>
        <v>2.4685714285714287E-9</v>
      </c>
      <c r="CM43" s="206">
        <f t="shared" si="43"/>
        <v>6.1350234402332397E-7</v>
      </c>
      <c r="CN43" s="209"/>
      <c r="CR43" s="81"/>
      <c r="CS43" s="124">
        <v>3</v>
      </c>
      <c r="CT43" s="204">
        <f t="shared" si="1"/>
        <v>286.52720725552814</v>
      </c>
      <c r="CU43" s="80"/>
      <c r="CW43" s="41">
        <v>2.5</v>
      </c>
      <c r="CX43" s="111">
        <f t="shared" si="26"/>
        <v>0.14342857142857143</v>
      </c>
      <c r="CY43" s="129">
        <f t="shared" si="27"/>
        <v>0</v>
      </c>
      <c r="CZ43" s="130"/>
      <c r="DA43" s="174">
        <f t="shared" si="28"/>
        <v>0</v>
      </c>
      <c r="DB43" s="80"/>
      <c r="DD43" s="41">
        <v>2.9</v>
      </c>
      <c r="DE43" s="111">
        <f t="shared" si="2"/>
        <v>0.13885714285714287</v>
      </c>
      <c r="DF43" s="123">
        <f t="shared" si="3"/>
        <v>-6.9428571428571437E-2</v>
      </c>
      <c r="DG43" s="552">
        <f t="shared" si="4"/>
        <v>-289102984.05168051</v>
      </c>
      <c r="DH43" s="496"/>
      <c r="DI43" s="553"/>
      <c r="DJ43" s="80"/>
      <c r="DL43" s="41">
        <v>2.7</v>
      </c>
      <c r="DM43" s="111">
        <f t="shared" si="15"/>
        <v>0.14114285714285715</v>
      </c>
      <c r="DN43" s="101">
        <f t="shared" si="20"/>
        <v>-147085153.15912411</v>
      </c>
      <c r="DO43" s="470">
        <f t="shared" si="16"/>
        <v>147085153.15912411</v>
      </c>
      <c r="DP43" s="470"/>
      <c r="DQ43" s="470"/>
      <c r="DR43" s="170">
        <f t="shared" si="22"/>
        <v>0</v>
      </c>
      <c r="DS43" s="171">
        <f t="shared" si="23"/>
        <v>-294170306.31824821</v>
      </c>
      <c r="DT43" s="80"/>
      <c r="DV43" s="41">
        <v>2.9</v>
      </c>
      <c r="DW43" s="111">
        <f t="shared" si="5"/>
        <v>0.13885714285714287</v>
      </c>
      <c r="DX43" s="190">
        <f t="shared" si="12"/>
        <v>8.358053538758624E+16</v>
      </c>
      <c r="DY43" s="172">
        <f t="shared" si="13"/>
        <v>1.556538758934281</v>
      </c>
      <c r="EB43" s="80"/>
      <c r="ED43" s="81"/>
      <c r="EE43" s="124">
        <v>2.2999999999999998</v>
      </c>
      <c r="EF43" s="417">
        <f t="shared" si="32"/>
        <v>6.9857142857142868E-2</v>
      </c>
      <c r="EG43" s="579">
        <f t="shared" si="33"/>
        <v>3.4740955102040821E-5</v>
      </c>
      <c r="EH43" s="579"/>
      <c r="EI43" s="119">
        <f t="shared" si="34"/>
        <v>320.82273288243454</v>
      </c>
      <c r="EJ43" s="172">
        <f t="shared" si="35"/>
        <v>1.0909451361361524</v>
      </c>
      <c r="EK43" s="80"/>
      <c r="EN43" s="81"/>
      <c r="EO43" s="124">
        <v>3</v>
      </c>
      <c r="EP43" s="204">
        <f t="shared" si="0"/>
        <v>367.4346124346593</v>
      </c>
      <c r="EQ43" s="80"/>
      <c r="ES43" s="41">
        <v>2.5</v>
      </c>
      <c r="ET43" s="124">
        <f t="shared" si="29"/>
        <v>8.1571428571428573E-2</v>
      </c>
      <c r="EU43" s="129">
        <f t="shared" si="30"/>
        <v>0</v>
      </c>
      <c r="EV43" s="119"/>
      <c r="EW43" s="451">
        <f t="shared" si="31"/>
        <v>0</v>
      </c>
      <c r="EX43" s="80"/>
      <c r="EZ43" s="41">
        <v>2.9</v>
      </c>
      <c r="FA43" s="101">
        <f t="shared" si="6"/>
        <v>7.8942857142857148E-2</v>
      </c>
      <c r="FB43" s="101">
        <f t="shared" si="7"/>
        <v>-3.9471428571428574E-2</v>
      </c>
      <c r="FC43" s="543">
        <f t="shared" si="8"/>
        <v>-370414011.28081208</v>
      </c>
      <c r="FD43" s="514"/>
      <c r="FE43" s="544"/>
      <c r="FF43" s="80"/>
      <c r="FH43" s="41">
        <v>2.7</v>
      </c>
      <c r="FI43" s="101">
        <f t="shared" si="17"/>
        <v>8.025714285714286E-2</v>
      </c>
      <c r="FJ43" s="119">
        <f t="shared" si="18"/>
        <v>-188142186.54343876</v>
      </c>
      <c r="FK43" s="541">
        <f t="shared" si="19"/>
        <v>188142186.54343876</v>
      </c>
      <c r="FL43" s="541"/>
      <c r="FM43" s="541"/>
      <c r="FN43" s="170">
        <f t="shared" si="24"/>
        <v>0</v>
      </c>
      <c r="FO43" s="184">
        <f t="shared" si="25"/>
        <v>-376284373.08687752</v>
      </c>
      <c r="FP43" s="80"/>
      <c r="FR43" s="41">
        <v>2.9</v>
      </c>
      <c r="FS43" s="101">
        <f t="shared" si="9"/>
        <v>7.8942857142857148E-2</v>
      </c>
      <c r="FT43" s="190">
        <f t="shared" si="14"/>
        <v>1.3720653975314158E+17</v>
      </c>
      <c r="FU43" s="172">
        <f t="shared" si="10"/>
        <v>1.2148568528603889</v>
      </c>
      <c r="FX43" s="80"/>
      <c r="GA43" s="51"/>
      <c r="GB43" s="41">
        <v>3.6</v>
      </c>
      <c r="GC43" s="42">
        <v>-5170</v>
      </c>
      <c r="GD43" s="50"/>
      <c r="GE43" s="51"/>
      <c r="GF43" s="41">
        <v>3.6</v>
      </c>
      <c r="GG43" s="42">
        <v>17854</v>
      </c>
      <c r="GH43" s="50"/>
      <c r="GI43" s="51"/>
      <c r="GJ43" s="41">
        <v>3.6</v>
      </c>
      <c r="GK43" s="42">
        <v>-1035</v>
      </c>
      <c r="GL43" s="50"/>
      <c r="GM43" s="51"/>
      <c r="GN43" s="41">
        <v>3.6</v>
      </c>
      <c r="GO43" s="42">
        <v>3877</v>
      </c>
      <c r="GP43" s="88"/>
    </row>
    <row r="44" spans="11:198">
      <c r="K44" s="63">
        <v>1.8</v>
      </c>
      <c r="L44" s="64">
        <f t="shared" si="55"/>
        <v>1.4256570526598615</v>
      </c>
      <c r="N44" s="63">
        <v>1.8</v>
      </c>
      <c r="O44" s="64">
        <f t="shared" si="57"/>
        <v>1.1213731896085992</v>
      </c>
      <c r="BJ44" s="198"/>
      <c r="BK44" s="199"/>
      <c r="BL44" s="124">
        <v>2.1</v>
      </c>
      <c r="BM44" s="101">
        <f t="shared" si="36"/>
        <v>8.4199999999999997E-2</v>
      </c>
      <c r="BN44" s="101">
        <f t="shared" si="44"/>
        <v>6.0000000000000001E-3</v>
      </c>
      <c r="BO44" s="101">
        <f t="shared" si="37"/>
        <v>6.0000000000000001E-3</v>
      </c>
      <c r="BP44" s="101">
        <f t="shared" si="38"/>
        <v>0.13600000000000001</v>
      </c>
      <c r="BQ44" s="119"/>
      <c r="BR44" s="204">
        <f t="shared" si="45"/>
        <v>7.400000000000001E-2</v>
      </c>
      <c r="BS44" s="101">
        <f t="shared" si="46"/>
        <v>0.14500000000000002</v>
      </c>
      <c r="BT44" s="201">
        <f t="shared" si="47"/>
        <v>5.0520000000000003E-4</v>
      </c>
      <c r="BU44" s="201">
        <f t="shared" si="48"/>
        <v>1.5156E-9</v>
      </c>
      <c r="BV44" s="201">
        <f t="shared" si="49"/>
        <v>1.2577280000000004E-6</v>
      </c>
      <c r="BW44" s="101">
        <f t="shared" si="50"/>
        <v>7.1000000000000008E-2</v>
      </c>
      <c r="BX44" s="119"/>
      <c r="BY44" s="202">
        <f t="shared" si="51"/>
        <v>6.3541856000000021E-6</v>
      </c>
      <c r="BZ44" s="42"/>
      <c r="CA44" s="119"/>
      <c r="CB44" s="81"/>
      <c r="CC44" s="124">
        <v>2.1</v>
      </c>
      <c r="CD44" s="101">
        <f t="shared" si="52"/>
        <v>6.0000000000000001E-3</v>
      </c>
      <c r="CE44" s="101">
        <f t="shared" si="53"/>
        <v>8.4199999999999997E-2</v>
      </c>
      <c r="CF44" s="101">
        <f t="shared" si="39"/>
        <v>0.13600000000000001</v>
      </c>
      <c r="CG44" s="101">
        <f t="shared" si="40"/>
        <v>6.0000000000000001E-3</v>
      </c>
      <c r="CI44" s="204">
        <f t="shared" si="54"/>
        <v>4.2099999999999999E-2</v>
      </c>
      <c r="CJ44" s="201">
        <f t="shared" si="41"/>
        <v>2.9847384400000002E-7</v>
      </c>
      <c r="CK44" s="201">
        <f t="shared" si="42"/>
        <v>2.4480000000000002E-9</v>
      </c>
      <c r="CM44" s="206">
        <f t="shared" si="43"/>
        <v>5.9939568800000006E-7</v>
      </c>
      <c r="CN44" s="209"/>
      <c r="CR44" s="81"/>
      <c r="CS44" s="124">
        <v>3.1</v>
      </c>
      <c r="CT44" s="204">
        <f t="shared" si="1"/>
        <v>283.92296296537756</v>
      </c>
      <c r="CU44" s="80"/>
      <c r="CW44" s="57">
        <v>2.6</v>
      </c>
      <c r="CX44" s="111">
        <f t="shared" si="26"/>
        <v>0.14228571428571429</v>
      </c>
      <c r="CY44" s="129">
        <f t="shared" si="27"/>
        <v>0</v>
      </c>
      <c r="CZ44" s="130"/>
      <c r="DA44" s="174">
        <f t="shared" si="28"/>
        <v>0</v>
      </c>
      <c r="DB44" s="80"/>
      <c r="DD44" s="57">
        <v>3</v>
      </c>
      <c r="DE44" s="111">
        <f t="shared" si="2"/>
        <v>0.13771428571428573</v>
      </c>
      <c r="DF44" s="123">
        <f t="shared" si="3"/>
        <v>-6.8857142857142867E-2</v>
      </c>
      <c r="DG44" s="552">
        <f t="shared" si="4"/>
        <v>-286527207.25552815</v>
      </c>
      <c r="DH44" s="496"/>
      <c r="DI44" s="553"/>
      <c r="DJ44" s="80"/>
      <c r="DL44" s="57">
        <v>2.8</v>
      </c>
      <c r="DM44" s="111">
        <f t="shared" si="15"/>
        <v>0.14000000000000001</v>
      </c>
      <c r="DN44" s="101">
        <f t="shared" si="20"/>
        <v>-145825292.38101289</v>
      </c>
      <c r="DO44" s="470">
        <f t="shared" si="16"/>
        <v>145825292.38101289</v>
      </c>
      <c r="DP44" s="470"/>
      <c r="DQ44" s="470"/>
      <c r="DR44" s="170">
        <f t="shared" si="22"/>
        <v>0</v>
      </c>
      <c r="DS44" s="171">
        <f t="shared" si="23"/>
        <v>-291650584.76202577</v>
      </c>
      <c r="DT44" s="80"/>
      <c r="DV44" s="57">
        <v>3</v>
      </c>
      <c r="DW44" s="111">
        <f t="shared" si="5"/>
        <v>0.13771428571428573</v>
      </c>
      <c r="DX44" s="190">
        <f t="shared" si="12"/>
        <v>8.2097840497652384E+16</v>
      </c>
      <c r="DY44" s="172">
        <f t="shared" si="13"/>
        <v>1.5705314839392721</v>
      </c>
      <c r="EB44" s="80"/>
      <c r="ED44" s="81"/>
      <c r="EE44" s="124">
        <v>2.4</v>
      </c>
      <c r="EF44" s="417">
        <f t="shared" si="32"/>
        <v>6.9285714285714284E-2</v>
      </c>
      <c r="EG44" s="579">
        <f t="shared" si="33"/>
        <v>3.4183591836734698E-5</v>
      </c>
      <c r="EH44" s="579"/>
      <c r="EI44" s="119">
        <f t="shared" si="34"/>
        <v>319.38501116224182</v>
      </c>
      <c r="EJ44" s="172">
        <f t="shared" si="35"/>
        <v>1.0958560601399241</v>
      </c>
      <c r="EK44" s="80"/>
      <c r="EN44" s="81"/>
      <c r="EO44" s="124">
        <v>3.1</v>
      </c>
      <c r="EP44" s="204">
        <f t="shared" si="0"/>
        <v>364.4254140182162</v>
      </c>
      <c r="EQ44" s="80"/>
      <c r="ES44" s="41">
        <v>2.6</v>
      </c>
      <c r="ET44" s="124">
        <f t="shared" si="29"/>
        <v>8.0914285714285716E-2</v>
      </c>
      <c r="EU44" s="129">
        <f t="shared" si="30"/>
        <v>0</v>
      </c>
      <c r="EV44" s="119"/>
      <c r="EW44" s="451">
        <f t="shared" si="31"/>
        <v>0</v>
      </c>
      <c r="EX44" s="80"/>
      <c r="EZ44" s="41">
        <v>3</v>
      </c>
      <c r="FA44" s="101">
        <f t="shared" si="6"/>
        <v>7.8285714285714292E-2</v>
      </c>
      <c r="FB44" s="101">
        <f t="shared" si="7"/>
        <v>-3.9142857142857146E-2</v>
      </c>
      <c r="FC44" s="543">
        <f t="shared" si="8"/>
        <v>-367434612.4346593</v>
      </c>
      <c r="FD44" s="514"/>
      <c r="FE44" s="544"/>
      <c r="FF44" s="80"/>
      <c r="FH44" s="41">
        <v>2.8</v>
      </c>
      <c r="FI44" s="101">
        <f t="shared" si="17"/>
        <v>7.9600000000000004E-2</v>
      </c>
      <c r="FJ44" s="119">
        <f t="shared" si="18"/>
        <v>-186681924.58655539</v>
      </c>
      <c r="FK44" s="541">
        <f t="shared" si="19"/>
        <v>186681924.58655539</v>
      </c>
      <c r="FL44" s="541"/>
      <c r="FM44" s="541"/>
      <c r="FN44" s="170">
        <f t="shared" si="24"/>
        <v>0</v>
      </c>
      <c r="FO44" s="184">
        <f t="shared" si="25"/>
        <v>-373363849.17311078</v>
      </c>
      <c r="FP44" s="80"/>
      <c r="FR44" s="41">
        <v>3</v>
      </c>
      <c r="FS44" s="101">
        <f t="shared" si="9"/>
        <v>7.8285714285714292E-2</v>
      </c>
      <c r="FT44" s="190">
        <f t="shared" si="14"/>
        <v>1.3500819441500829E+17</v>
      </c>
      <c r="FU44" s="172">
        <f t="shared" si="10"/>
        <v>1.224707702462362</v>
      </c>
      <c r="FX44" s="80"/>
      <c r="GA44" s="51"/>
      <c r="GB44" s="41">
        <v>3.7</v>
      </c>
      <c r="GC44" s="42">
        <v>-5090</v>
      </c>
      <c r="GD44" s="50"/>
      <c r="GE44" s="51"/>
      <c r="GF44" s="41">
        <v>3.7</v>
      </c>
      <c r="GG44" s="42">
        <v>17341</v>
      </c>
      <c r="GH44" s="50"/>
      <c r="GI44" s="51"/>
      <c r="GJ44" s="41">
        <v>3.7</v>
      </c>
      <c r="GK44" s="42">
        <v>-1020</v>
      </c>
      <c r="GL44" s="50"/>
      <c r="GM44" s="51"/>
      <c r="GN44" s="41">
        <v>3.7</v>
      </c>
      <c r="GO44" s="42">
        <v>3774.25</v>
      </c>
      <c r="GP44" s="88"/>
    </row>
    <row r="45" spans="11:198">
      <c r="K45" s="63">
        <v>1.9</v>
      </c>
      <c r="L45" s="64">
        <f t="shared" si="55"/>
        <v>1.4360423161295444</v>
      </c>
      <c r="N45" s="63">
        <v>1.9</v>
      </c>
      <c r="O45" s="64">
        <f t="shared" si="57"/>
        <v>1.128880687093639</v>
      </c>
      <c r="BJ45" s="198"/>
      <c r="BK45" s="199"/>
      <c r="BL45" s="124">
        <v>2.2000000000000002</v>
      </c>
      <c r="BM45" s="101">
        <f t="shared" si="36"/>
        <v>8.3542857142857141E-2</v>
      </c>
      <c r="BN45" s="101">
        <f t="shared" si="44"/>
        <v>6.0000000000000001E-3</v>
      </c>
      <c r="BO45" s="101">
        <f t="shared" si="37"/>
        <v>6.0000000000000001E-3</v>
      </c>
      <c r="BP45" s="101">
        <f t="shared" si="38"/>
        <v>0.13485714285714287</v>
      </c>
      <c r="BQ45" s="119"/>
      <c r="BR45" s="204">
        <f t="shared" si="45"/>
        <v>7.342857142857144E-2</v>
      </c>
      <c r="BS45" s="101">
        <f t="shared" si="46"/>
        <v>0.14385714285714288</v>
      </c>
      <c r="BT45" s="201">
        <f t="shared" si="47"/>
        <v>5.0125714285714285E-4</v>
      </c>
      <c r="BU45" s="201">
        <f t="shared" si="48"/>
        <v>1.5037714285714285E-9</v>
      </c>
      <c r="BV45" s="201">
        <f t="shared" si="49"/>
        <v>1.2262862740524785E-6</v>
      </c>
      <c r="BW45" s="101">
        <f t="shared" si="50"/>
        <v>7.0428571428571438E-2</v>
      </c>
      <c r="BX45" s="119"/>
      <c r="BY45" s="202">
        <f t="shared" si="51"/>
        <v>6.2019488093294469E-6</v>
      </c>
      <c r="BZ45" s="42"/>
      <c r="CA45" s="119"/>
      <c r="CB45" s="81"/>
      <c r="CC45" s="124">
        <v>2.2000000000000002</v>
      </c>
      <c r="CD45" s="101">
        <f t="shared" si="52"/>
        <v>6.0000000000000001E-3</v>
      </c>
      <c r="CE45" s="101">
        <f t="shared" si="53"/>
        <v>8.3542857142857141E-2</v>
      </c>
      <c r="CF45" s="101">
        <f t="shared" si="39"/>
        <v>0.13485714285714287</v>
      </c>
      <c r="CG45" s="101">
        <f t="shared" si="40"/>
        <v>6.0000000000000001E-3</v>
      </c>
      <c r="CI45" s="204">
        <f t="shared" si="54"/>
        <v>4.177142857142857E-2</v>
      </c>
      <c r="CJ45" s="201">
        <f t="shared" si="41"/>
        <v>2.9153988366180757E-7</v>
      </c>
      <c r="CK45" s="201">
        <f t="shared" si="42"/>
        <v>2.4274285714285717E-9</v>
      </c>
      <c r="CM45" s="206">
        <f t="shared" si="43"/>
        <v>5.8550719589504372E-7</v>
      </c>
      <c r="CN45" s="209"/>
      <c r="CR45" s="81"/>
      <c r="CS45" s="124">
        <v>3.2</v>
      </c>
      <c r="CT45" s="204">
        <f t="shared" si="1"/>
        <v>281.28996628299035</v>
      </c>
      <c r="CU45" s="80"/>
      <c r="CW45" s="41">
        <v>2.7</v>
      </c>
      <c r="CX45" s="111">
        <f t="shared" si="26"/>
        <v>0.14114285714285715</v>
      </c>
      <c r="CY45" s="129">
        <f t="shared" si="27"/>
        <v>0</v>
      </c>
      <c r="CZ45" s="130"/>
      <c r="DA45" s="174">
        <f t="shared" si="28"/>
        <v>0</v>
      </c>
      <c r="DB45" s="80"/>
      <c r="DD45" s="41">
        <v>3.1</v>
      </c>
      <c r="DE45" s="111">
        <f t="shared" si="2"/>
        <v>0.13657142857142859</v>
      </c>
      <c r="DF45" s="123">
        <f t="shared" si="3"/>
        <v>-6.8285714285714297E-2</v>
      </c>
      <c r="DG45" s="552">
        <f t="shared" si="4"/>
        <v>-283922962.96537757</v>
      </c>
      <c r="DH45" s="496"/>
      <c r="DI45" s="553"/>
      <c r="DJ45" s="80"/>
      <c r="DL45" s="41">
        <v>2.9</v>
      </c>
      <c r="DM45" s="111">
        <f t="shared" si="15"/>
        <v>0.13885714285714287</v>
      </c>
      <c r="DN45" s="101">
        <f t="shared" si="20"/>
        <v>-144551492.02584025</v>
      </c>
      <c r="DO45" s="470">
        <f t="shared" si="16"/>
        <v>144551492.02584025</v>
      </c>
      <c r="DP45" s="470"/>
      <c r="DQ45" s="470"/>
      <c r="DR45" s="170">
        <f t="shared" si="22"/>
        <v>0</v>
      </c>
      <c r="DS45" s="171">
        <f t="shared" si="23"/>
        <v>-289102984.05168051</v>
      </c>
      <c r="DT45" s="80"/>
      <c r="DV45" s="41">
        <v>3.1</v>
      </c>
      <c r="DW45" s="111">
        <f t="shared" si="5"/>
        <v>0.13657142857142859</v>
      </c>
      <c r="DX45" s="190">
        <f t="shared" si="12"/>
        <v>8.0612248899039168E+16</v>
      </c>
      <c r="DY45" s="172">
        <f t="shared" si="13"/>
        <v>1.5849369677607739</v>
      </c>
      <c r="EB45" s="80"/>
      <c r="ED45" s="81"/>
      <c r="EE45" s="124">
        <v>2.5</v>
      </c>
      <c r="EF45" s="417">
        <f t="shared" si="32"/>
        <v>6.8714285714285714E-2</v>
      </c>
      <c r="EG45" s="579">
        <f t="shared" si="33"/>
        <v>3.3630734693877548E-5</v>
      </c>
      <c r="EH45" s="579"/>
      <c r="EI45" s="119">
        <f t="shared" si="34"/>
        <v>317.92248798627361</v>
      </c>
      <c r="EJ45" s="172">
        <f t="shared" si="35"/>
        <v>1.1008972728444153</v>
      </c>
      <c r="EK45" s="80"/>
      <c r="EN45" s="81"/>
      <c r="EO45" s="124">
        <v>3.2</v>
      </c>
      <c r="EP45" s="204">
        <f t="shared" ref="EP45:EP76" si="58">((GO39*CI55)/CM55) / 1000000</f>
        <v>361.38618684504524</v>
      </c>
      <c r="EQ45" s="80"/>
      <c r="ES45" s="41">
        <v>2.7</v>
      </c>
      <c r="ET45" s="124">
        <f t="shared" si="29"/>
        <v>8.025714285714286E-2</v>
      </c>
      <c r="EU45" s="129">
        <f t="shared" si="30"/>
        <v>0</v>
      </c>
      <c r="EV45" s="119"/>
      <c r="EW45" s="451">
        <f t="shared" si="31"/>
        <v>0</v>
      </c>
      <c r="EX45" s="80"/>
      <c r="EZ45" s="41">
        <v>3.1</v>
      </c>
      <c r="FA45" s="101">
        <f t="shared" si="6"/>
        <v>7.7628571428571436E-2</v>
      </c>
      <c r="FB45" s="101">
        <f t="shared" si="7"/>
        <v>-3.8814285714285718E-2</v>
      </c>
      <c r="FC45" s="543">
        <f t="shared" si="8"/>
        <v>-364425414.01821619</v>
      </c>
      <c r="FD45" s="514"/>
      <c r="FE45" s="544"/>
      <c r="FF45" s="80"/>
      <c r="FH45" s="41">
        <v>2.9</v>
      </c>
      <c r="FI45" s="101">
        <f t="shared" si="17"/>
        <v>7.8942857142857148E-2</v>
      </c>
      <c r="FJ45" s="119">
        <f t="shared" si="18"/>
        <v>-185207005.64040604</v>
      </c>
      <c r="FK45" s="541">
        <f t="shared" si="19"/>
        <v>185207005.64040604</v>
      </c>
      <c r="FL45" s="541"/>
      <c r="FM45" s="541"/>
      <c r="FN45" s="170">
        <f t="shared" si="24"/>
        <v>0</v>
      </c>
      <c r="FO45" s="184">
        <f t="shared" si="25"/>
        <v>-370414011.28081208</v>
      </c>
      <c r="FP45" s="80"/>
      <c r="FR45" s="41">
        <v>3.1</v>
      </c>
      <c r="FS45" s="101">
        <f t="shared" si="9"/>
        <v>7.7628571428571436E-2</v>
      </c>
      <c r="FT45" s="190">
        <f t="shared" si="14"/>
        <v>1.3280588238234829E+17</v>
      </c>
      <c r="FU45" s="172">
        <f t="shared" si="10"/>
        <v>1.2348205769686147</v>
      </c>
      <c r="FX45" s="80"/>
      <c r="GA45" s="51"/>
      <c r="GB45" s="41">
        <v>3.8</v>
      </c>
      <c r="GC45" s="42">
        <v>-5010</v>
      </c>
      <c r="GD45" s="50"/>
      <c r="GE45" s="51"/>
      <c r="GF45" s="41">
        <v>3.8</v>
      </c>
      <c r="GG45" s="42">
        <v>16836</v>
      </c>
      <c r="GH45" s="50"/>
      <c r="GI45" s="51"/>
      <c r="GJ45" s="41">
        <v>3.8</v>
      </c>
      <c r="GK45" s="42">
        <v>-1005</v>
      </c>
      <c r="GL45" s="50"/>
      <c r="GM45" s="51"/>
      <c r="GN45" s="41">
        <v>3.8</v>
      </c>
      <c r="GO45" s="42">
        <v>3673</v>
      </c>
      <c r="GP45" s="88"/>
    </row>
    <row r="46" spans="11:198">
      <c r="K46" s="63">
        <v>2</v>
      </c>
      <c r="L46" s="64">
        <f t="shared" si="55"/>
        <v>1.4466966458139745</v>
      </c>
      <c r="N46" s="63">
        <v>2</v>
      </c>
      <c r="O46" s="64">
        <f t="shared" si="57"/>
        <v>1.1365664703356535</v>
      </c>
      <c r="BJ46" s="198"/>
      <c r="BK46" s="199"/>
      <c r="BL46" s="124">
        <v>2.2999999999999998</v>
      </c>
      <c r="BM46" s="101">
        <f t="shared" si="36"/>
        <v>8.2885714285714285E-2</v>
      </c>
      <c r="BN46" s="101">
        <f t="shared" si="44"/>
        <v>6.0000000000000001E-3</v>
      </c>
      <c r="BO46" s="101">
        <f t="shared" si="37"/>
        <v>6.0000000000000001E-3</v>
      </c>
      <c r="BP46" s="101">
        <f t="shared" si="38"/>
        <v>0.13371428571428573</v>
      </c>
      <c r="BQ46" s="119"/>
      <c r="BR46" s="204">
        <f t="shared" si="45"/>
        <v>7.285714285714287E-2</v>
      </c>
      <c r="BS46" s="101">
        <f t="shared" si="46"/>
        <v>0.14271428571428574</v>
      </c>
      <c r="BT46" s="201">
        <f t="shared" si="47"/>
        <v>4.9731428571428567E-4</v>
      </c>
      <c r="BU46" s="201">
        <f t="shared" si="48"/>
        <v>1.4919428571428572E-9</v>
      </c>
      <c r="BV46" s="201">
        <f t="shared" si="49"/>
        <v>1.1953729679300296E-6</v>
      </c>
      <c r="BW46" s="101">
        <f t="shared" si="50"/>
        <v>6.9857142857142868E-2</v>
      </c>
      <c r="BX46" s="119"/>
      <c r="BY46" s="202">
        <f t="shared" si="51"/>
        <v>6.0521645807580192E-6</v>
      </c>
      <c r="BZ46" s="42"/>
      <c r="CA46" s="119"/>
      <c r="CB46" s="81"/>
      <c r="CC46" s="124">
        <v>2.2999999999999998</v>
      </c>
      <c r="CD46" s="101">
        <f t="shared" si="52"/>
        <v>6.0000000000000001E-3</v>
      </c>
      <c r="CE46" s="101">
        <f t="shared" si="53"/>
        <v>8.2885714285714285E-2</v>
      </c>
      <c r="CF46" s="101">
        <f t="shared" si="39"/>
        <v>0.13371428571428573</v>
      </c>
      <c r="CG46" s="101">
        <f t="shared" si="40"/>
        <v>6.0000000000000001E-3</v>
      </c>
      <c r="CI46" s="204">
        <f t="shared" si="54"/>
        <v>4.1442857142857142E-2</v>
      </c>
      <c r="CJ46" s="201">
        <f t="shared" si="41"/>
        <v>2.8471415394752191E-7</v>
      </c>
      <c r="CK46" s="201">
        <f t="shared" si="42"/>
        <v>2.4068571428571432E-9</v>
      </c>
      <c r="CM46" s="206">
        <f t="shared" si="43"/>
        <v>5.7183516503790097E-7</v>
      </c>
      <c r="CN46" s="209"/>
      <c r="CR46" s="81"/>
      <c r="CS46" s="124">
        <v>3.3</v>
      </c>
      <c r="CT46" s="204">
        <f t="shared" si="1"/>
        <v>278.62793990106491</v>
      </c>
      <c r="CU46" s="80"/>
      <c r="CW46" s="57">
        <v>2.8</v>
      </c>
      <c r="CX46" s="111">
        <f t="shared" si="26"/>
        <v>0.14000000000000001</v>
      </c>
      <c r="CY46" s="129">
        <f t="shared" si="27"/>
        <v>0</v>
      </c>
      <c r="CZ46" s="130"/>
      <c r="DA46" s="174">
        <f t="shared" si="28"/>
        <v>0</v>
      </c>
      <c r="DB46" s="80"/>
      <c r="DD46" s="57">
        <v>3.2</v>
      </c>
      <c r="DE46" s="111">
        <f t="shared" ref="DE46:DE77" si="59">BN55+BP55+BN55</f>
        <v>0.13542857142857143</v>
      </c>
      <c r="DF46" s="123">
        <f t="shared" ref="DF46:DF77" si="60">BR55-DE46</f>
        <v>-6.7714285714285713E-2</v>
      </c>
      <c r="DG46" s="552">
        <f t="shared" ref="DG46:DG77" si="61">(GG39 * DF46) /BY55</f>
        <v>-281289966.28299034</v>
      </c>
      <c r="DH46" s="496"/>
      <c r="DI46" s="553"/>
      <c r="DJ46" s="80"/>
      <c r="DL46" s="57">
        <v>3</v>
      </c>
      <c r="DM46" s="111">
        <f t="shared" si="15"/>
        <v>0.13771428571428573</v>
      </c>
      <c r="DN46" s="101">
        <f t="shared" si="20"/>
        <v>-143263603.62776408</v>
      </c>
      <c r="DO46" s="470">
        <f t="shared" si="16"/>
        <v>143263603.62776408</v>
      </c>
      <c r="DP46" s="470"/>
      <c r="DQ46" s="470"/>
      <c r="DR46" s="170">
        <f t="shared" si="22"/>
        <v>0</v>
      </c>
      <c r="DS46" s="171">
        <f t="shared" si="23"/>
        <v>-286527207.25552815</v>
      </c>
      <c r="DT46" s="80"/>
      <c r="DV46" s="57">
        <v>3.2</v>
      </c>
      <c r="DW46" s="111">
        <f t="shared" ref="DW46:DW77" si="62">BN55+BP55+BN55</f>
        <v>0.13542857142857143</v>
      </c>
      <c r="DX46" s="190">
        <f t="shared" si="12"/>
        <v>7.912404513148584E+16</v>
      </c>
      <c r="DY46" s="172">
        <f t="shared" si="13"/>
        <v>1.5997726685610953</v>
      </c>
      <c r="EB46" s="80"/>
      <c r="ED46" s="81"/>
      <c r="EE46" s="124">
        <v>2.6</v>
      </c>
      <c r="EF46" s="417">
        <f t="shared" si="32"/>
        <v>6.8142857142857144E-2</v>
      </c>
      <c r="EG46" s="579">
        <f t="shared" si="33"/>
        <v>3.3082383673469392E-5</v>
      </c>
      <c r="EH46" s="579"/>
      <c r="EI46" s="119">
        <f t="shared" si="34"/>
        <v>316.43451792874993</v>
      </c>
      <c r="EJ46" s="172">
        <f t="shared" si="35"/>
        <v>1.1060740221735477</v>
      </c>
      <c r="EK46" s="80"/>
      <c r="EN46" s="81"/>
      <c r="EO46" s="124">
        <v>3.3</v>
      </c>
      <c r="EP46" s="204">
        <f t="shared" si="58"/>
        <v>358.31671232193037</v>
      </c>
      <c r="EQ46" s="80"/>
      <c r="ES46" s="41">
        <v>2.8</v>
      </c>
      <c r="ET46" s="124">
        <f t="shared" si="29"/>
        <v>7.9600000000000004E-2</v>
      </c>
      <c r="EU46" s="129">
        <f t="shared" si="30"/>
        <v>0</v>
      </c>
      <c r="EV46" s="119"/>
      <c r="EW46" s="451">
        <f t="shared" si="31"/>
        <v>0</v>
      </c>
      <c r="EX46" s="80"/>
      <c r="EZ46" s="41">
        <v>3.2</v>
      </c>
      <c r="FA46" s="101">
        <f t="shared" ref="FA46:FA77" si="63">CE55</f>
        <v>7.697142857142858E-2</v>
      </c>
      <c r="FB46" s="101">
        <f t="shared" ref="FB46:FB77" si="64">(CI55-FA46)</f>
        <v>-3.848571428571429E-2</v>
      </c>
      <c r="FC46" s="543">
        <f t="shared" ref="FC46:FC77" si="65">(GO39*FB46)/CM55</f>
        <v>-361386186.84504527</v>
      </c>
      <c r="FD46" s="514"/>
      <c r="FE46" s="544"/>
      <c r="FF46" s="80"/>
      <c r="FH46" s="41">
        <v>3</v>
      </c>
      <c r="FI46" s="101">
        <f t="shared" si="17"/>
        <v>7.8285714285714292E-2</v>
      </c>
      <c r="FJ46" s="119">
        <f t="shared" si="18"/>
        <v>-183717306.21732965</v>
      </c>
      <c r="FK46" s="541">
        <f t="shared" si="19"/>
        <v>183717306.21732965</v>
      </c>
      <c r="FL46" s="541"/>
      <c r="FM46" s="541"/>
      <c r="FN46" s="170">
        <f t="shared" si="24"/>
        <v>0</v>
      </c>
      <c r="FO46" s="184">
        <f t="shared" si="25"/>
        <v>-367434612.4346593</v>
      </c>
      <c r="FP46" s="80"/>
      <c r="FR46" s="41">
        <v>3.2</v>
      </c>
      <c r="FS46" s="101">
        <f t="shared" ref="FS46:FS77" si="66">CE55</f>
        <v>7.697142857142858E-2</v>
      </c>
      <c r="FT46" s="190">
        <f t="shared" si="14"/>
        <v>1.3059997604240197E+17</v>
      </c>
      <c r="FU46" s="172">
        <f t="shared" ref="FU46:FU77" si="67">$FT$9/SQRT(FT46)</f>
        <v>1.2452053132649215</v>
      </c>
      <c r="FX46" s="80"/>
      <c r="GA46" s="51"/>
      <c r="GB46" s="41">
        <v>3.9</v>
      </c>
      <c r="GC46" s="42">
        <v>-4930</v>
      </c>
      <c r="GD46" s="50"/>
      <c r="GE46" s="51"/>
      <c r="GF46" s="41">
        <v>3.9</v>
      </c>
      <c r="GG46" s="42">
        <v>16339</v>
      </c>
      <c r="GH46" s="50"/>
      <c r="GI46" s="51"/>
      <c r="GJ46" s="41">
        <v>3.9</v>
      </c>
      <c r="GK46" s="42">
        <v>-990</v>
      </c>
      <c r="GL46" s="50"/>
      <c r="GM46" s="51"/>
      <c r="GN46" s="41">
        <v>3.9</v>
      </c>
      <c r="GO46" s="42">
        <v>3573.25</v>
      </c>
      <c r="GP46" s="88"/>
    </row>
    <row r="47" spans="11:198">
      <c r="K47" s="63">
        <v>2.1</v>
      </c>
      <c r="L47" s="64">
        <f t="shared" si="55"/>
        <v>1.4576301572235033</v>
      </c>
      <c r="N47" s="63">
        <v>2.1</v>
      </c>
      <c r="O47" s="64">
        <f t="shared" si="57"/>
        <v>1.1444366133673647</v>
      </c>
      <c r="BJ47" s="198"/>
      <c r="BK47" s="199"/>
      <c r="BL47" s="124">
        <v>2.4</v>
      </c>
      <c r="BM47" s="101">
        <f t="shared" si="36"/>
        <v>8.2228571428571429E-2</v>
      </c>
      <c r="BN47" s="101">
        <f t="shared" si="44"/>
        <v>6.0000000000000001E-3</v>
      </c>
      <c r="BO47" s="101">
        <f t="shared" si="37"/>
        <v>6.0000000000000001E-3</v>
      </c>
      <c r="BP47" s="101">
        <f t="shared" si="38"/>
        <v>0.13257142857142856</v>
      </c>
      <c r="BQ47" s="119"/>
      <c r="BR47" s="204">
        <f t="shared" si="45"/>
        <v>7.2285714285714286E-2</v>
      </c>
      <c r="BS47" s="101">
        <f t="shared" si="46"/>
        <v>0.14157142857142857</v>
      </c>
      <c r="BT47" s="201">
        <f t="shared" si="47"/>
        <v>4.9337142857142861E-4</v>
      </c>
      <c r="BU47" s="201">
        <f t="shared" si="48"/>
        <v>1.4801142857142857E-9</v>
      </c>
      <c r="BV47" s="201">
        <f t="shared" si="49"/>
        <v>1.164983603498542E-6</v>
      </c>
      <c r="BW47" s="101">
        <f t="shared" si="50"/>
        <v>6.9285714285714284E-2</v>
      </c>
      <c r="BX47" s="119"/>
      <c r="BY47" s="202">
        <f t="shared" si="51"/>
        <v>5.9048129865889218E-6</v>
      </c>
      <c r="BZ47" s="42"/>
      <c r="CA47" s="119"/>
      <c r="CB47" s="81"/>
      <c r="CC47" s="124">
        <v>2.4</v>
      </c>
      <c r="CD47" s="101">
        <f t="shared" si="52"/>
        <v>6.0000000000000001E-3</v>
      </c>
      <c r="CE47" s="101">
        <f t="shared" si="53"/>
        <v>8.2228571428571429E-2</v>
      </c>
      <c r="CF47" s="101">
        <f t="shared" si="39"/>
        <v>0.13257142857142856</v>
      </c>
      <c r="CG47" s="101">
        <f t="shared" si="40"/>
        <v>6.0000000000000001E-3</v>
      </c>
      <c r="CI47" s="204">
        <f t="shared" si="54"/>
        <v>4.1114285714285714E-2</v>
      </c>
      <c r="CJ47" s="201">
        <f t="shared" si="41"/>
        <v>2.7799580352186589E-7</v>
      </c>
      <c r="CK47" s="201">
        <f t="shared" si="42"/>
        <v>2.3862857142857139E-9</v>
      </c>
      <c r="CM47" s="206">
        <f t="shared" si="43"/>
        <v>5.5837789275801749E-7</v>
      </c>
      <c r="CN47" s="209"/>
      <c r="CR47" s="81"/>
      <c r="CS47" s="124">
        <v>3.4</v>
      </c>
      <c r="CT47" s="204">
        <f t="shared" si="1"/>
        <v>275.93661528745309</v>
      </c>
      <c r="CU47" s="80"/>
      <c r="CW47" s="41">
        <v>2.9</v>
      </c>
      <c r="CX47" s="111">
        <f t="shared" si="26"/>
        <v>0.13885714285714287</v>
      </c>
      <c r="CY47" s="129">
        <f t="shared" si="27"/>
        <v>0</v>
      </c>
      <c r="CZ47" s="130"/>
      <c r="DA47" s="174">
        <f t="shared" si="28"/>
        <v>0</v>
      </c>
      <c r="DB47" s="80"/>
      <c r="DD47" s="41">
        <v>3.3</v>
      </c>
      <c r="DE47" s="111">
        <f t="shared" si="59"/>
        <v>0.13428571428571429</v>
      </c>
      <c r="DF47" s="123">
        <f t="shared" si="60"/>
        <v>-6.7142857142857143E-2</v>
      </c>
      <c r="DG47" s="552">
        <f t="shared" si="61"/>
        <v>-278627939.90106493</v>
      </c>
      <c r="DH47" s="496"/>
      <c r="DI47" s="553"/>
      <c r="DJ47" s="80"/>
      <c r="DL47" s="41">
        <v>3.1</v>
      </c>
      <c r="DM47" s="111">
        <f t="shared" si="15"/>
        <v>0.13657142857142859</v>
      </c>
      <c r="DN47" s="101">
        <f t="shared" si="20"/>
        <v>-141961481.48268878</v>
      </c>
      <c r="DO47" s="470">
        <f t="shared" si="16"/>
        <v>141961481.48268878</v>
      </c>
      <c r="DP47" s="470"/>
      <c r="DQ47" s="470"/>
      <c r="DR47" s="170">
        <f t="shared" si="22"/>
        <v>0</v>
      </c>
      <c r="DS47" s="171">
        <f t="shared" si="23"/>
        <v>-283922962.96537757</v>
      </c>
      <c r="DT47" s="80"/>
      <c r="DV47" s="41">
        <v>3.3</v>
      </c>
      <c r="DW47" s="111">
        <f t="shared" si="62"/>
        <v>0.13428571428571429</v>
      </c>
      <c r="DX47" s="190">
        <f t="shared" si="12"/>
        <v>7.7633528893511456E+16</v>
      </c>
      <c r="DY47" s="172">
        <f t="shared" si="13"/>
        <v>1.6150569830139281</v>
      </c>
      <c r="EB47" s="80"/>
      <c r="ED47" s="81"/>
      <c r="EE47" s="124">
        <v>2.7</v>
      </c>
      <c r="EF47" s="417">
        <f t="shared" si="32"/>
        <v>6.7571428571428574E-2</v>
      </c>
      <c r="EG47" s="579">
        <f t="shared" si="33"/>
        <v>3.2538538775510208E-5</v>
      </c>
      <c r="EH47" s="579"/>
      <c r="EI47" s="119">
        <f t="shared" si="34"/>
        <v>314.92043303637911</v>
      </c>
      <c r="EJ47" s="172">
        <f t="shared" si="35"/>
        <v>1.1113918415054655</v>
      </c>
      <c r="EK47" s="80"/>
      <c r="EN47" s="81"/>
      <c r="EO47" s="124">
        <v>3.4</v>
      </c>
      <c r="EP47" s="204">
        <f t="shared" si="58"/>
        <v>355.21678371202597</v>
      </c>
      <c r="EQ47" s="80"/>
      <c r="ES47" s="41">
        <v>2.9</v>
      </c>
      <c r="ET47" s="124">
        <f t="shared" si="29"/>
        <v>7.8942857142857148E-2</v>
      </c>
      <c r="EU47" s="129">
        <f t="shared" si="30"/>
        <v>0</v>
      </c>
      <c r="EV47" s="119"/>
      <c r="EW47" s="451">
        <f t="shared" si="31"/>
        <v>0</v>
      </c>
      <c r="EX47" s="80"/>
      <c r="EZ47" s="41">
        <v>3.3</v>
      </c>
      <c r="FA47" s="101">
        <f t="shared" si="63"/>
        <v>7.6314285714285723E-2</v>
      </c>
      <c r="FB47" s="101">
        <f t="shared" si="64"/>
        <v>-3.8157142857142862E-2</v>
      </c>
      <c r="FC47" s="543">
        <f t="shared" si="65"/>
        <v>-358316712.32193035</v>
      </c>
      <c r="FD47" s="514"/>
      <c r="FE47" s="544"/>
      <c r="FF47" s="80"/>
      <c r="FH47" s="41">
        <v>3.1</v>
      </c>
      <c r="FI47" s="101">
        <f t="shared" si="17"/>
        <v>7.7628571428571436E-2</v>
      </c>
      <c r="FJ47" s="119">
        <f t="shared" si="18"/>
        <v>-182212707.0091081</v>
      </c>
      <c r="FK47" s="541">
        <f t="shared" si="19"/>
        <v>182212707.0091081</v>
      </c>
      <c r="FL47" s="541"/>
      <c r="FM47" s="541"/>
      <c r="FN47" s="170">
        <f t="shared" si="24"/>
        <v>0</v>
      </c>
      <c r="FO47" s="184">
        <f t="shared" si="25"/>
        <v>-364425414.01821619</v>
      </c>
      <c r="FP47" s="80"/>
      <c r="FR47" s="41">
        <v>3.3</v>
      </c>
      <c r="FS47" s="101">
        <f t="shared" si="66"/>
        <v>7.6314285714285723E-2</v>
      </c>
      <c r="FT47" s="190">
        <f t="shared" si="14"/>
        <v>1.2839086632919699E+17</v>
      </c>
      <c r="FU47" s="172">
        <f t="shared" si="67"/>
        <v>1.2558722061383969</v>
      </c>
      <c r="FX47" s="80"/>
      <c r="GA47" s="51"/>
      <c r="GB47" s="41">
        <v>4</v>
      </c>
      <c r="GC47" s="42">
        <v>-4850</v>
      </c>
      <c r="GD47" s="50"/>
      <c r="GE47" s="51"/>
      <c r="GF47" s="41">
        <v>4</v>
      </c>
      <c r="GG47" s="42">
        <v>15850</v>
      </c>
      <c r="GH47" s="50"/>
      <c r="GI47" s="51"/>
      <c r="GJ47" s="41">
        <v>4</v>
      </c>
      <c r="GK47" s="42">
        <v>-975</v>
      </c>
      <c r="GL47" s="50"/>
      <c r="GM47" s="51"/>
      <c r="GN47" s="41">
        <v>4</v>
      </c>
      <c r="GO47" s="42">
        <v>3475</v>
      </c>
      <c r="GP47" s="88"/>
    </row>
    <row r="48" spans="11:198">
      <c r="K48" s="63">
        <v>2.2000000000000002</v>
      </c>
      <c r="L48" s="64">
        <f t="shared" si="55"/>
        <v>1.4688534565470095</v>
      </c>
      <c r="N48" s="63">
        <v>2.2000000000000002</v>
      </c>
      <c r="O48" s="64">
        <f t="shared" si="57"/>
        <v>1.1524974530292023</v>
      </c>
      <c r="BJ48" s="198"/>
      <c r="BK48" s="199"/>
      <c r="BL48" s="124">
        <v>2.5</v>
      </c>
      <c r="BM48" s="101">
        <f t="shared" si="36"/>
        <v>8.1571428571428573E-2</v>
      </c>
      <c r="BN48" s="101">
        <f t="shared" si="44"/>
        <v>6.0000000000000001E-3</v>
      </c>
      <c r="BO48" s="101">
        <f t="shared" si="37"/>
        <v>6.0000000000000001E-3</v>
      </c>
      <c r="BP48" s="101">
        <f t="shared" si="38"/>
        <v>0.13142857142857142</v>
      </c>
      <c r="BQ48" s="119"/>
      <c r="BR48" s="204">
        <f t="shared" si="45"/>
        <v>7.1714285714285717E-2</v>
      </c>
      <c r="BS48" s="101">
        <f t="shared" si="46"/>
        <v>0.14042857142857143</v>
      </c>
      <c r="BT48" s="201">
        <f t="shared" si="47"/>
        <v>4.8942857142857143E-4</v>
      </c>
      <c r="BU48" s="201">
        <f t="shared" si="48"/>
        <v>1.4682857142857142E-9</v>
      </c>
      <c r="BV48" s="201">
        <f t="shared" si="49"/>
        <v>1.1351137026239068E-6</v>
      </c>
      <c r="BW48" s="101">
        <f t="shared" si="50"/>
        <v>6.8714285714285714E-2</v>
      </c>
      <c r="BX48" s="119"/>
      <c r="BY48" s="202">
        <f t="shared" si="51"/>
        <v>5.759874099125365E-6</v>
      </c>
      <c r="BZ48" s="42"/>
      <c r="CA48" s="119"/>
      <c r="CB48" s="81"/>
      <c r="CC48" s="124">
        <v>2.5</v>
      </c>
      <c r="CD48" s="101">
        <f t="shared" si="52"/>
        <v>6.0000000000000001E-3</v>
      </c>
      <c r="CE48" s="101">
        <f t="shared" si="53"/>
        <v>8.1571428571428573E-2</v>
      </c>
      <c r="CF48" s="101">
        <f t="shared" si="39"/>
        <v>0.13142857142857142</v>
      </c>
      <c r="CG48" s="101">
        <f t="shared" si="40"/>
        <v>6.0000000000000001E-3</v>
      </c>
      <c r="CI48" s="204">
        <f t="shared" si="54"/>
        <v>4.0785714285714286E-2</v>
      </c>
      <c r="CJ48" s="201">
        <f t="shared" si="41"/>
        <v>2.7138398104956268E-7</v>
      </c>
      <c r="CK48" s="201">
        <f t="shared" si="42"/>
        <v>2.3657142857142854E-9</v>
      </c>
      <c r="CM48" s="206">
        <f t="shared" si="43"/>
        <v>5.4513367638483963E-7</v>
      </c>
      <c r="CN48" s="209"/>
      <c r="CR48" s="81"/>
      <c r="CS48" s="124">
        <v>3.5</v>
      </c>
      <c r="CT48" s="204">
        <f t="shared" si="1"/>
        <v>273.2157339821573</v>
      </c>
      <c r="CU48" s="80"/>
      <c r="CW48" s="57">
        <v>3</v>
      </c>
      <c r="CX48" s="111">
        <f t="shared" si="26"/>
        <v>0.13771428571428573</v>
      </c>
      <c r="CY48" s="129">
        <f t="shared" si="27"/>
        <v>0</v>
      </c>
      <c r="CZ48" s="130"/>
      <c r="DA48" s="174">
        <f t="shared" si="28"/>
        <v>0</v>
      </c>
      <c r="DB48" s="80"/>
      <c r="DD48" s="57">
        <v>3.4</v>
      </c>
      <c r="DE48" s="111">
        <f t="shared" si="59"/>
        <v>0.13314285714285715</v>
      </c>
      <c r="DF48" s="123">
        <f t="shared" si="60"/>
        <v>-6.6571428571428573E-2</v>
      </c>
      <c r="DG48" s="552">
        <f t="shared" si="61"/>
        <v>-275936615.28745311</v>
      </c>
      <c r="DH48" s="496"/>
      <c r="DI48" s="553"/>
      <c r="DJ48" s="80"/>
      <c r="DL48" s="57">
        <v>3.2</v>
      </c>
      <c r="DM48" s="111">
        <f t="shared" ref="DM48:DM79" si="68">BN55+BP55+BN55</f>
        <v>0.13542857142857143</v>
      </c>
      <c r="DN48" s="101">
        <f t="shared" si="20"/>
        <v>-140644983.14149517</v>
      </c>
      <c r="DO48" s="470">
        <f t="shared" ref="DO48:DO79" si="69" xml:space="preserve"> SQRT(( (DG46 - $DN$11) /2)^2 + DA50^2)</f>
        <v>140644983.14149517</v>
      </c>
      <c r="DP48" s="470"/>
      <c r="DQ48" s="470"/>
      <c r="DR48" s="170">
        <f t="shared" si="22"/>
        <v>0</v>
      </c>
      <c r="DS48" s="171">
        <f t="shared" si="23"/>
        <v>-281289966.28299034</v>
      </c>
      <c r="DT48" s="80"/>
      <c r="DV48" s="57">
        <v>3.4</v>
      </c>
      <c r="DW48" s="111">
        <f t="shared" si="62"/>
        <v>0.13314285714285715</v>
      </c>
      <c r="DX48" s="190">
        <f t="shared" si="12"/>
        <v>7.6141015656295904E+16</v>
      </c>
      <c r="DY48" s="172">
        <f t="shared" si="13"/>
        <v>1.6308093057212389</v>
      </c>
      <c r="EB48" s="80"/>
      <c r="ED48" s="81"/>
      <c r="EE48" s="124">
        <v>2.8</v>
      </c>
      <c r="EF48" s="417">
        <f t="shared" si="32"/>
        <v>6.7000000000000004E-2</v>
      </c>
      <c r="EG48" s="579">
        <f t="shared" si="33"/>
        <v>3.1999200000000004E-5</v>
      </c>
      <c r="EH48" s="579"/>
      <c r="EI48" s="119">
        <f t="shared" si="34"/>
        <v>313.37954183952218</v>
      </c>
      <c r="EJ48" s="172">
        <f t="shared" si="35"/>
        <v>1.1168565693392669</v>
      </c>
      <c r="EK48" s="80"/>
      <c r="EN48" s="81"/>
      <c r="EO48" s="124">
        <v>3.5</v>
      </c>
      <c r="EP48" s="204">
        <f t="shared" si="58"/>
        <v>352.08620750645576</v>
      </c>
      <c r="EQ48" s="80"/>
      <c r="ES48" s="41">
        <v>3</v>
      </c>
      <c r="ET48" s="124">
        <f t="shared" si="29"/>
        <v>7.8285714285714292E-2</v>
      </c>
      <c r="EU48" s="129">
        <f t="shared" si="30"/>
        <v>0</v>
      </c>
      <c r="EV48" s="119"/>
      <c r="EW48" s="451">
        <f t="shared" si="31"/>
        <v>0</v>
      </c>
      <c r="EX48" s="80"/>
      <c r="EZ48" s="41">
        <v>3.4</v>
      </c>
      <c r="FA48" s="101">
        <f t="shared" si="63"/>
        <v>7.5657142857142867E-2</v>
      </c>
      <c r="FB48" s="101">
        <f t="shared" si="64"/>
        <v>-3.7828571428571434E-2</v>
      </c>
      <c r="FC48" s="543">
        <f t="shared" si="65"/>
        <v>-355216783.712026</v>
      </c>
      <c r="FD48" s="514"/>
      <c r="FE48" s="544"/>
      <c r="FF48" s="80"/>
      <c r="FH48" s="41">
        <v>3.2</v>
      </c>
      <c r="FI48" s="101">
        <f t="shared" ref="FI48:FI79" si="70">CE55</f>
        <v>7.697142857142858E-2</v>
      </c>
      <c r="FJ48" s="119">
        <f t="shared" ref="FJ48:FJ79" si="71">($FJ$11+FC46)/2</f>
        <v>-180693093.42252263</v>
      </c>
      <c r="FK48" s="541">
        <f t="shared" ref="FK48:FK79" si="72">SQRT( ((FC46-$FJ$11)/2)^2 +EW50)</f>
        <v>180693093.42252263</v>
      </c>
      <c r="FL48" s="541"/>
      <c r="FM48" s="541"/>
      <c r="FN48" s="170">
        <f t="shared" si="24"/>
        <v>0</v>
      </c>
      <c r="FO48" s="184">
        <f t="shared" si="25"/>
        <v>-361386186.84504527</v>
      </c>
      <c r="FP48" s="80"/>
      <c r="FR48" s="41">
        <v>3.4</v>
      </c>
      <c r="FS48" s="101">
        <f t="shared" si="66"/>
        <v>7.5657142857142867E-2</v>
      </c>
      <c r="FT48" s="190">
        <f t="shared" si="14"/>
        <v>1.2617896343071626E+17</v>
      </c>
      <c r="FU48" s="172">
        <f t="shared" si="67"/>
        <v>1.2668320322522111</v>
      </c>
      <c r="FX48" s="80"/>
      <c r="GA48" s="51"/>
      <c r="GB48" s="41">
        <v>4.0999999999999996</v>
      </c>
      <c r="GC48" s="42">
        <v>-4770</v>
      </c>
      <c r="GD48" s="50"/>
      <c r="GE48" s="51"/>
      <c r="GF48" s="41">
        <v>4.0999999999999996</v>
      </c>
      <c r="GG48" s="42">
        <v>15369</v>
      </c>
      <c r="GH48" s="50"/>
      <c r="GI48" s="51"/>
      <c r="GJ48" s="41">
        <v>4.0999999999999996</v>
      </c>
      <c r="GK48" s="42">
        <v>-960</v>
      </c>
      <c r="GL48" s="50"/>
      <c r="GM48" s="51"/>
      <c r="GN48" s="41">
        <v>4.0999999999999996</v>
      </c>
      <c r="GO48" s="42">
        <v>3378.2500000000009</v>
      </c>
      <c r="GP48" s="88"/>
    </row>
    <row r="49" spans="11:198">
      <c r="K49" s="63">
        <v>2.2999999999999998</v>
      </c>
      <c r="L49" s="64">
        <f t="shared" si="55"/>
        <v>1.4803776693283945</v>
      </c>
      <c r="N49" s="63">
        <v>2.2999999999999998</v>
      </c>
      <c r="O49" s="64">
        <f t="shared" si="57"/>
        <v>1.1607556023347192</v>
      </c>
      <c r="BJ49" s="198"/>
      <c r="BK49" s="199"/>
      <c r="BL49" s="124">
        <v>2.6</v>
      </c>
      <c r="BM49" s="101">
        <f t="shared" si="36"/>
        <v>8.0914285714285716E-2</v>
      </c>
      <c r="BN49" s="101">
        <f t="shared" si="44"/>
        <v>6.0000000000000001E-3</v>
      </c>
      <c r="BO49" s="101">
        <f t="shared" si="37"/>
        <v>6.0000000000000001E-3</v>
      </c>
      <c r="BP49" s="101">
        <f t="shared" si="38"/>
        <v>0.13028571428571428</v>
      </c>
      <c r="BQ49" s="119"/>
      <c r="BR49" s="204">
        <f t="shared" si="45"/>
        <v>7.1142857142857147E-2</v>
      </c>
      <c r="BS49" s="101">
        <f t="shared" si="46"/>
        <v>0.13928571428571429</v>
      </c>
      <c r="BT49" s="201">
        <f t="shared" si="47"/>
        <v>4.8548571428571431E-4</v>
      </c>
      <c r="BU49" s="201">
        <f t="shared" si="48"/>
        <v>1.4564571428571431E-9</v>
      </c>
      <c r="BV49" s="201">
        <f t="shared" si="49"/>
        <v>1.1057587871720116E-6</v>
      </c>
      <c r="BW49" s="101">
        <f t="shared" si="50"/>
        <v>6.8142857142857144E-2</v>
      </c>
      <c r="BX49" s="119"/>
      <c r="BY49" s="202">
        <f t="shared" si="51"/>
        <v>5.6173279906705541E-6</v>
      </c>
      <c r="BZ49" s="42"/>
      <c r="CA49" s="119"/>
      <c r="CB49" s="81"/>
      <c r="CC49" s="124">
        <v>2.6</v>
      </c>
      <c r="CD49" s="101">
        <f t="shared" si="52"/>
        <v>6.0000000000000001E-3</v>
      </c>
      <c r="CE49" s="101">
        <f t="shared" si="53"/>
        <v>8.0914285714285716E-2</v>
      </c>
      <c r="CF49" s="101">
        <f t="shared" si="39"/>
        <v>0.13028571428571428</v>
      </c>
      <c r="CG49" s="101">
        <f t="shared" si="40"/>
        <v>6.0000000000000001E-3</v>
      </c>
      <c r="CI49" s="204">
        <f t="shared" si="54"/>
        <v>4.0457142857142858E-2</v>
      </c>
      <c r="CJ49" s="201">
        <f t="shared" si="41"/>
        <v>2.6487783519533533E-7</v>
      </c>
      <c r="CK49" s="201">
        <f t="shared" si="42"/>
        <v>2.3451428571428569E-9</v>
      </c>
      <c r="CM49" s="206">
        <f t="shared" si="43"/>
        <v>5.3210081324781351E-7</v>
      </c>
      <c r="CN49" s="209"/>
      <c r="CR49" s="81"/>
      <c r="CS49" s="124">
        <v>3.6</v>
      </c>
      <c r="CT49" s="204">
        <f t="shared" si="1"/>
        <v>270.46504901758777</v>
      </c>
      <c r="CU49" s="80"/>
      <c r="CW49" s="41">
        <v>3.1</v>
      </c>
      <c r="CX49" s="111">
        <f t="shared" si="26"/>
        <v>0.13657142857142859</v>
      </c>
      <c r="CY49" s="129">
        <f t="shared" si="27"/>
        <v>0</v>
      </c>
      <c r="CZ49" s="130"/>
      <c r="DA49" s="174">
        <f t="shared" si="28"/>
        <v>0</v>
      </c>
      <c r="DB49" s="80"/>
      <c r="DD49" s="41">
        <v>3.5</v>
      </c>
      <c r="DE49" s="111">
        <f t="shared" si="59"/>
        <v>0.13200000000000001</v>
      </c>
      <c r="DF49" s="123">
        <f t="shared" si="60"/>
        <v>-6.6000000000000003E-2</v>
      </c>
      <c r="DG49" s="552">
        <f t="shared" si="61"/>
        <v>-273215733.98215729</v>
      </c>
      <c r="DH49" s="496"/>
      <c r="DI49" s="553"/>
      <c r="DJ49" s="80"/>
      <c r="DL49" s="41">
        <v>3.3</v>
      </c>
      <c r="DM49" s="111">
        <f t="shared" si="68"/>
        <v>0.13428571428571429</v>
      </c>
      <c r="DN49" s="101">
        <f t="shared" si="20"/>
        <v>-139313969.95053247</v>
      </c>
      <c r="DO49" s="470">
        <f t="shared" si="69"/>
        <v>139313969.95053247</v>
      </c>
      <c r="DP49" s="470"/>
      <c r="DQ49" s="470"/>
      <c r="DR49" s="170">
        <f t="shared" si="22"/>
        <v>0</v>
      </c>
      <c r="DS49" s="171">
        <f t="shared" si="23"/>
        <v>-278627939.90106493</v>
      </c>
      <c r="DT49" s="80"/>
      <c r="DV49" s="41">
        <v>3.5</v>
      </c>
      <c r="DW49" s="111">
        <f t="shared" si="62"/>
        <v>0.13200000000000001</v>
      </c>
      <c r="DX49" s="190">
        <f t="shared" si="12"/>
        <v>7.4646837295408944E+16</v>
      </c>
      <c r="DY49" s="172">
        <f t="shared" si="13"/>
        <v>1.6470500927643787</v>
      </c>
      <c r="EB49" s="80"/>
      <c r="ED49" s="81"/>
      <c r="EE49" s="124">
        <v>2.9</v>
      </c>
      <c r="EF49" s="417">
        <f t="shared" si="32"/>
        <v>6.6428571428571434E-2</v>
      </c>
      <c r="EG49" s="579">
        <f t="shared" si="33"/>
        <v>3.1464367346938779E-5</v>
      </c>
      <c r="EH49" s="579"/>
      <c r="EI49" s="119">
        <f t="shared" si="34"/>
        <v>311.81112831094521</v>
      </c>
      <c r="EJ49" s="172">
        <f t="shared" si="35"/>
        <v>1.1224743706099289</v>
      </c>
      <c r="EK49" s="80"/>
      <c r="EN49" s="81"/>
      <c r="EO49" s="124">
        <v>3.6</v>
      </c>
      <c r="EP49" s="204">
        <f t="shared" si="58"/>
        <v>348.92480491364762</v>
      </c>
      <c r="EQ49" s="80"/>
      <c r="ES49" s="41">
        <v>3.1</v>
      </c>
      <c r="ET49" s="124">
        <f t="shared" si="29"/>
        <v>7.7628571428571436E-2</v>
      </c>
      <c r="EU49" s="129">
        <f t="shared" si="30"/>
        <v>0</v>
      </c>
      <c r="EV49" s="119"/>
      <c r="EW49" s="451">
        <f t="shared" si="31"/>
        <v>0</v>
      </c>
      <c r="EX49" s="80"/>
      <c r="EZ49" s="41">
        <v>3.5</v>
      </c>
      <c r="FA49" s="101">
        <f t="shared" si="63"/>
        <v>7.5000000000000011E-2</v>
      </c>
      <c r="FB49" s="101">
        <f t="shared" si="64"/>
        <v>-3.7500000000000006E-2</v>
      </c>
      <c r="FC49" s="543">
        <f t="shared" si="65"/>
        <v>-352086207.50645578</v>
      </c>
      <c r="FD49" s="514"/>
      <c r="FE49" s="544"/>
      <c r="FF49" s="80"/>
      <c r="FH49" s="41">
        <v>3.3</v>
      </c>
      <c r="FI49" s="101">
        <f t="shared" si="70"/>
        <v>7.6314285714285723E-2</v>
      </c>
      <c r="FJ49" s="119">
        <f t="shared" si="71"/>
        <v>-179158356.16096517</v>
      </c>
      <c r="FK49" s="541">
        <f t="shared" si="72"/>
        <v>179158356.16096517</v>
      </c>
      <c r="FL49" s="541"/>
      <c r="FM49" s="541"/>
      <c r="FN49" s="170">
        <f t="shared" si="24"/>
        <v>0</v>
      </c>
      <c r="FO49" s="184">
        <f t="shared" si="25"/>
        <v>-358316712.32193035</v>
      </c>
      <c r="FP49" s="80"/>
      <c r="FR49" s="41">
        <v>3.5</v>
      </c>
      <c r="FS49" s="101">
        <f t="shared" si="66"/>
        <v>7.5000000000000011E-2</v>
      </c>
      <c r="FT49" s="190">
        <f t="shared" si="14"/>
        <v>1.2396469751627904E+17</v>
      </c>
      <c r="FU49" s="172">
        <f t="shared" si="67"/>
        <v>1.2780960753532185</v>
      </c>
      <c r="FX49" s="80"/>
      <c r="GA49" s="51"/>
      <c r="GB49" s="41">
        <v>4.2</v>
      </c>
      <c r="GC49" s="42">
        <v>-4690</v>
      </c>
      <c r="GD49" s="50"/>
      <c r="GE49" s="51"/>
      <c r="GF49" s="41">
        <v>4.2</v>
      </c>
      <c r="GG49" s="42">
        <v>14896</v>
      </c>
      <c r="GH49" s="50"/>
      <c r="GI49" s="51"/>
      <c r="GJ49" s="41">
        <v>4.2</v>
      </c>
      <c r="GK49" s="42">
        <v>-945</v>
      </c>
      <c r="GL49" s="50"/>
      <c r="GM49" s="51"/>
      <c r="GN49" s="41">
        <v>4.2</v>
      </c>
      <c r="GO49" s="42">
        <v>3283</v>
      </c>
      <c r="GP49" s="88"/>
    </row>
    <row r="50" spans="11:198">
      <c r="K50" s="63">
        <v>2.4</v>
      </c>
      <c r="L50" s="64">
        <f t="shared" si="55"/>
        <v>1.4922144710622889</v>
      </c>
      <c r="N50" s="63">
        <v>2.4</v>
      </c>
      <c r="O50" s="64">
        <f t="shared" si="57"/>
        <v>1.1692179645802294</v>
      </c>
      <c r="BJ50" s="198"/>
      <c r="BK50" s="199"/>
      <c r="BL50" s="124">
        <v>2.7</v>
      </c>
      <c r="BM50" s="101">
        <f t="shared" si="36"/>
        <v>8.025714285714286E-2</v>
      </c>
      <c r="BN50" s="101">
        <f t="shared" si="44"/>
        <v>6.0000000000000001E-3</v>
      </c>
      <c r="BO50" s="101">
        <f t="shared" si="37"/>
        <v>6.0000000000000001E-3</v>
      </c>
      <c r="BP50" s="101">
        <f t="shared" si="38"/>
        <v>0.12914285714285714</v>
      </c>
      <c r="BQ50" s="119"/>
      <c r="BR50" s="204">
        <f t="shared" si="45"/>
        <v>7.0571428571428577E-2</v>
      </c>
      <c r="BS50" s="101">
        <f t="shared" si="46"/>
        <v>0.13814285714285715</v>
      </c>
      <c r="BT50" s="201">
        <f t="shared" si="47"/>
        <v>4.8154285714285718E-4</v>
      </c>
      <c r="BU50" s="201">
        <f t="shared" si="48"/>
        <v>1.4446285714285716E-9</v>
      </c>
      <c r="BV50" s="201">
        <f t="shared" si="49"/>
        <v>1.0769143790087462E-6</v>
      </c>
      <c r="BW50" s="101">
        <f t="shared" si="50"/>
        <v>6.7571428571428574E-2</v>
      </c>
      <c r="BX50" s="119"/>
      <c r="BY50" s="202">
        <f t="shared" si="51"/>
        <v>5.4771547335276971E-6</v>
      </c>
      <c r="BZ50" s="42"/>
      <c r="CA50" s="119"/>
      <c r="CB50" s="81"/>
      <c r="CC50" s="124">
        <v>2.7</v>
      </c>
      <c r="CD50" s="101">
        <f t="shared" si="52"/>
        <v>6.0000000000000001E-3</v>
      </c>
      <c r="CE50" s="101">
        <f t="shared" si="53"/>
        <v>8.025714285714286E-2</v>
      </c>
      <c r="CF50" s="101">
        <f t="shared" si="39"/>
        <v>0.12914285714285714</v>
      </c>
      <c r="CG50" s="101">
        <f t="shared" si="40"/>
        <v>6.0000000000000001E-3</v>
      </c>
      <c r="CI50" s="204">
        <f t="shared" si="54"/>
        <v>4.012857142857143E-2</v>
      </c>
      <c r="CJ50" s="201">
        <f t="shared" si="41"/>
        <v>2.5847651462390676E-7</v>
      </c>
      <c r="CK50" s="201">
        <f t="shared" si="42"/>
        <v>2.3245714285714284E-9</v>
      </c>
      <c r="CM50" s="206">
        <f t="shared" si="43"/>
        <v>5.1927760067638493E-7</v>
      </c>
      <c r="CN50" s="209"/>
      <c r="CR50" s="81"/>
      <c r="CS50" s="124">
        <v>3.7</v>
      </c>
      <c r="CT50" s="204">
        <f t="shared" si="1"/>
        <v>267.68432647358327</v>
      </c>
      <c r="CU50" s="80"/>
      <c r="CW50" s="57">
        <v>3.2</v>
      </c>
      <c r="CX50" s="111">
        <f t="shared" ref="CX50:CX81" si="73">BN55+BP55+BN55</f>
        <v>0.13542857142857143</v>
      </c>
      <c r="CY50" s="129">
        <f t="shared" ref="CY50:CY81" si="74" xml:space="preserve"> (BM55 * BR55 * CX50) - (BM55*CX50^2)/2</f>
        <v>0</v>
      </c>
      <c r="CZ50" s="130"/>
      <c r="DA50" s="174">
        <f t="shared" ref="DA50:DA81" si="75" xml:space="preserve"> (GC39*CY50) / (BY55*BM55)</f>
        <v>0</v>
      </c>
      <c r="DB50" s="80"/>
      <c r="DD50" s="57">
        <v>3.6</v>
      </c>
      <c r="DE50" s="111">
        <f t="shared" si="59"/>
        <v>0.13085714285714287</v>
      </c>
      <c r="DF50" s="123">
        <f t="shared" si="60"/>
        <v>-6.5428571428571433E-2</v>
      </c>
      <c r="DG50" s="552">
        <f t="shared" si="61"/>
        <v>-270465049.01758778</v>
      </c>
      <c r="DH50" s="496"/>
      <c r="DI50" s="553"/>
      <c r="DJ50" s="80"/>
      <c r="DL50" s="57">
        <v>3.4</v>
      </c>
      <c r="DM50" s="111">
        <f t="shared" si="68"/>
        <v>0.13314285714285715</v>
      </c>
      <c r="DN50" s="101">
        <f t="shared" si="20"/>
        <v>-137968307.64372656</v>
      </c>
      <c r="DO50" s="470">
        <f t="shared" si="69"/>
        <v>137968307.64372656</v>
      </c>
      <c r="DP50" s="470"/>
      <c r="DQ50" s="470"/>
      <c r="DR50" s="170">
        <f t="shared" si="22"/>
        <v>0</v>
      </c>
      <c r="DS50" s="171">
        <f t="shared" si="23"/>
        <v>-275936615.28745311</v>
      </c>
      <c r="DT50" s="80"/>
      <c r="DV50" s="57">
        <v>3.6</v>
      </c>
      <c r="DW50" s="111">
        <f t="shared" si="62"/>
        <v>0.13085714285714287</v>
      </c>
      <c r="DX50" s="190">
        <f t="shared" si="12"/>
        <v>7.315134274008616E+16</v>
      </c>
      <c r="DY50" s="172">
        <f t="shared" si="13"/>
        <v>1.6638009296747893</v>
      </c>
      <c r="EB50" s="80"/>
      <c r="ED50" s="81"/>
      <c r="EE50" s="124">
        <v>3</v>
      </c>
      <c r="EF50" s="417">
        <f t="shared" si="32"/>
        <v>6.5857142857142864E-2</v>
      </c>
      <c r="EG50" s="579">
        <f t="shared" si="33"/>
        <v>3.0934040816326534E-5</v>
      </c>
      <c r="EH50" s="579"/>
      <c r="EI50" s="119">
        <f t="shared" si="34"/>
        <v>310.21445076890006</v>
      </c>
      <c r="EJ50" s="172">
        <f t="shared" si="35"/>
        <v>1.1282517598148221</v>
      </c>
      <c r="EK50" s="80"/>
      <c r="EN50" s="81"/>
      <c r="EO50" s="124">
        <v>3.7</v>
      </c>
      <c r="EP50" s="204">
        <f t="shared" si="58"/>
        <v>345.73241347654209</v>
      </c>
      <c r="EQ50" s="80"/>
      <c r="ES50" s="41">
        <v>3.2</v>
      </c>
      <c r="ET50" s="124">
        <f t="shared" ref="ET50:ET81" si="76">CE55</f>
        <v>7.697142857142858E-2</v>
      </c>
      <c r="EU50" s="129">
        <f t="shared" ref="EU50:EU81" si="77" xml:space="preserve"> (CD55*CI55*ET50)-(CD55*ET50^2)/2</f>
        <v>0</v>
      </c>
      <c r="EV50" s="119"/>
      <c r="EW50" s="451">
        <f t="shared" ref="EW50:EW81" si="78" xml:space="preserve"> (GK39*EU50) / (CM55*CD55*2)</f>
        <v>0</v>
      </c>
      <c r="EX50" s="80"/>
      <c r="EZ50" s="41">
        <v>3.6</v>
      </c>
      <c r="FA50" s="101">
        <f t="shared" si="63"/>
        <v>7.4342857142857155E-2</v>
      </c>
      <c r="FB50" s="101">
        <f t="shared" si="64"/>
        <v>-3.7171428571428577E-2</v>
      </c>
      <c r="FC50" s="543">
        <f t="shared" si="65"/>
        <v>-348924804.91364759</v>
      </c>
      <c r="FD50" s="514"/>
      <c r="FE50" s="544"/>
      <c r="FF50" s="80"/>
      <c r="FH50" s="41">
        <v>3.4</v>
      </c>
      <c r="FI50" s="101">
        <f t="shared" si="70"/>
        <v>7.5657142857142867E-2</v>
      </c>
      <c r="FJ50" s="119">
        <f t="shared" si="71"/>
        <v>-177608391.856013</v>
      </c>
      <c r="FK50" s="541">
        <f t="shared" si="72"/>
        <v>177608391.856013</v>
      </c>
      <c r="FL50" s="541"/>
      <c r="FM50" s="541"/>
      <c r="FN50" s="170">
        <f t="shared" si="24"/>
        <v>0</v>
      </c>
      <c r="FO50" s="184">
        <f t="shared" si="25"/>
        <v>-355216783.712026</v>
      </c>
      <c r="FP50" s="80"/>
      <c r="FR50" s="41">
        <v>3.6</v>
      </c>
      <c r="FS50" s="101">
        <f t="shared" si="66"/>
        <v>7.4342857142857155E-2</v>
      </c>
      <c r="FT50" s="190">
        <f t="shared" si="14"/>
        <v>1.2174851948402702E+17</v>
      </c>
      <c r="FU50" s="172">
        <f t="shared" si="67"/>
        <v>1.2896761527497784</v>
      </c>
      <c r="FX50" s="80"/>
      <c r="GA50" s="51"/>
      <c r="GB50" s="41">
        <v>4.3</v>
      </c>
      <c r="GC50" s="42">
        <v>-4610</v>
      </c>
      <c r="GD50" s="50"/>
      <c r="GE50" s="51"/>
      <c r="GF50" s="41">
        <v>4.3</v>
      </c>
      <c r="GG50" s="42">
        <v>14431</v>
      </c>
      <c r="GH50" s="50"/>
      <c r="GI50" s="51"/>
      <c r="GJ50" s="41">
        <v>4.3</v>
      </c>
      <c r="GK50" s="42">
        <v>-930</v>
      </c>
      <c r="GL50" s="50"/>
      <c r="GM50" s="51"/>
      <c r="GN50" s="41">
        <v>4.3</v>
      </c>
      <c r="GO50" s="42">
        <v>3189.25</v>
      </c>
      <c r="GP50" s="88"/>
    </row>
    <row r="51" spans="11:198">
      <c r="K51" s="63">
        <v>2.5</v>
      </c>
      <c r="L51" s="64">
        <f t="shared" si="55"/>
        <v>1.5043761198490035</v>
      </c>
      <c r="N51" s="63">
        <v>2.5</v>
      </c>
      <c r="O51" s="64">
        <f t="shared" si="57"/>
        <v>1.1778917482394013</v>
      </c>
      <c r="BJ51" s="198"/>
      <c r="BK51" s="199"/>
      <c r="BL51" s="124">
        <v>2.8</v>
      </c>
      <c r="BM51" s="101">
        <f t="shared" si="36"/>
        <v>7.9600000000000004E-2</v>
      </c>
      <c r="BN51" s="101">
        <f t="shared" si="44"/>
        <v>6.0000000000000001E-3</v>
      </c>
      <c r="BO51" s="101">
        <f t="shared" si="37"/>
        <v>6.0000000000000001E-3</v>
      </c>
      <c r="BP51" s="101">
        <f t="shared" si="38"/>
        <v>0.128</v>
      </c>
      <c r="BQ51" s="119"/>
      <c r="BR51" s="204">
        <f t="shared" si="45"/>
        <v>7.0000000000000007E-2</v>
      </c>
      <c r="BS51" s="101">
        <f t="shared" si="46"/>
        <v>0.13700000000000001</v>
      </c>
      <c r="BT51" s="201">
        <f t="shared" si="47"/>
        <v>4.7760000000000001E-4</v>
      </c>
      <c r="BU51" s="201">
        <f t="shared" si="48"/>
        <v>1.4328000000000001E-9</v>
      </c>
      <c r="BV51" s="201">
        <f t="shared" si="49"/>
        <v>1.048576E-6</v>
      </c>
      <c r="BW51" s="101">
        <f t="shared" si="50"/>
        <v>6.7000000000000004E-2</v>
      </c>
      <c r="BX51" s="119"/>
      <c r="BY51" s="202">
        <f t="shared" si="51"/>
        <v>5.339334400000001E-6</v>
      </c>
      <c r="BZ51" s="42"/>
      <c r="CA51" s="119"/>
      <c r="CB51" s="81"/>
      <c r="CC51" s="124">
        <v>2.8</v>
      </c>
      <c r="CD51" s="101">
        <f t="shared" si="52"/>
        <v>6.0000000000000001E-3</v>
      </c>
      <c r="CE51" s="101">
        <f t="shared" si="53"/>
        <v>7.9600000000000004E-2</v>
      </c>
      <c r="CF51" s="101">
        <f t="shared" si="39"/>
        <v>0.128</v>
      </c>
      <c r="CG51" s="101">
        <f t="shared" si="40"/>
        <v>6.0000000000000001E-3</v>
      </c>
      <c r="CI51" s="204">
        <f t="shared" si="54"/>
        <v>3.9800000000000002E-2</v>
      </c>
      <c r="CJ51" s="201">
        <f t="shared" si="41"/>
        <v>2.5217916800000002E-7</v>
      </c>
      <c r="CK51" s="201">
        <f t="shared" si="42"/>
        <v>2.3039999999999999E-9</v>
      </c>
      <c r="CM51" s="206">
        <f t="shared" si="43"/>
        <v>5.0666233600000002E-7</v>
      </c>
      <c r="CN51" s="209"/>
      <c r="CR51" s="81"/>
      <c r="CS51" s="124">
        <v>3.8</v>
      </c>
      <c r="CT51" s="204">
        <f t="shared" si="1"/>
        <v>264.87334717983373</v>
      </c>
      <c r="CU51" s="80"/>
      <c r="CW51" s="41">
        <v>3.3</v>
      </c>
      <c r="CX51" s="111">
        <f t="shared" si="73"/>
        <v>0.13428571428571429</v>
      </c>
      <c r="CY51" s="129">
        <f t="shared" si="74"/>
        <v>0</v>
      </c>
      <c r="CZ51" s="130"/>
      <c r="DA51" s="174">
        <f t="shared" si="75"/>
        <v>0</v>
      </c>
      <c r="DB51" s="80"/>
      <c r="DD51" s="41">
        <v>3.7</v>
      </c>
      <c r="DE51" s="111">
        <f t="shared" si="59"/>
        <v>0.12971428571428573</v>
      </c>
      <c r="DF51" s="123">
        <f t="shared" si="60"/>
        <v>-6.4857142857142863E-2</v>
      </c>
      <c r="DG51" s="552">
        <f t="shared" si="61"/>
        <v>-267684326.47358328</v>
      </c>
      <c r="DH51" s="496"/>
      <c r="DI51" s="553"/>
      <c r="DJ51" s="80"/>
      <c r="DL51" s="41">
        <v>3.5</v>
      </c>
      <c r="DM51" s="111">
        <f t="shared" si="68"/>
        <v>0.13200000000000001</v>
      </c>
      <c r="DN51" s="101">
        <f t="shared" si="20"/>
        <v>-136607866.99107864</v>
      </c>
      <c r="DO51" s="470">
        <f t="shared" si="69"/>
        <v>136607866.99107864</v>
      </c>
      <c r="DP51" s="470"/>
      <c r="DQ51" s="470"/>
      <c r="DR51" s="170">
        <f t="shared" si="22"/>
        <v>0</v>
      </c>
      <c r="DS51" s="171">
        <f t="shared" si="23"/>
        <v>-273215733.98215729</v>
      </c>
      <c r="DT51" s="80"/>
      <c r="DV51" s="41">
        <v>3.7</v>
      </c>
      <c r="DW51" s="111">
        <f t="shared" si="62"/>
        <v>0.12971428571428573</v>
      </c>
      <c r="DX51" s="190">
        <f t="shared" si="12"/>
        <v>7.165489863961592E+16</v>
      </c>
      <c r="DY51" s="172">
        <f t="shared" si="13"/>
        <v>1.6810846041238381</v>
      </c>
      <c r="EB51" s="80"/>
      <c r="ED51" s="81"/>
      <c r="EE51" s="124">
        <v>3.1</v>
      </c>
      <c r="EF51" s="417">
        <f t="shared" si="32"/>
        <v>6.5285714285714294E-2</v>
      </c>
      <c r="EG51" s="579">
        <f t="shared" si="33"/>
        <v>3.0408220408163272E-5</v>
      </c>
      <c r="EH51" s="579"/>
      <c r="EI51" s="119">
        <f t="shared" si="34"/>
        <v>308.58874072103777</v>
      </c>
      <c r="EJ51" s="172">
        <f t="shared" si="35"/>
        <v>1.134195626134</v>
      </c>
      <c r="EK51" s="80"/>
      <c r="EN51" s="81"/>
      <c r="EO51" s="124">
        <v>3.8</v>
      </c>
      <c r="EP51" s="204">
        <f t="shared" si="58"/>
        <v>342.50888882873386</v>
      </c>
      <c r="EQ51" s="80"/>
      <c r="ES51" s="41">
        <v>3.3</v>
      </c>
      <c r="ET51" s="124">
        <f t="shared" si="76"/>
        <v>7.6314285714285723E-2</v>
      </c>
      <c r="EU51" s="129">
        <f t="shared" si="77"/>
        <v>0</v>
      </c>
      <c r="EV51" s="119"/>
      <c r="EW51" s="451">
        <f t="shared" si="78"/>
        <v>0</v>
      </c>
      <c r="EX51" s="80"/>
      <c r="EZ51" s="41">
        <v>3.7</v>
      </c>
      <c r="FA51" s="101">
        <f t="shared" si="63"/>
        <v>7.3685714285714285E-2</v>
      </c>
      <c r="FB51" s="101">
        <f t="shared" si="64"/>
        <v>-3.6842857142857142E-2</v>
      </c>
      <c r="FC51" s="543">
        <f t="shared" si="65"/>
        <v>-345732413.47654212</v>
      </c>
      <c r="FD51" s="514"/>
      <c r="FE51" s="544"/>
      <c r="FF51" s="80"/>
      <c r="FH51" s="41">
        <v>3.5</v>
      </c>
      <c r="FI51" s="101">
        <f t="shared" si="70"/>
        <v>7.5000000000000011E-2</v>
      </c>
      <c r="FJ51" s="119">
        <f t="shared" si="71"/>
        <v>-176043103.75322789</v>
      </c>
      <c r="FK51" s="541">
        <f t="shared" si="72"/>
        <v>176043103.75322789</v>
      </c>
      <c r="FL51" s="541"/>
      <c r="FM51" s="541"/>
      <c r="FN51" s="170">
        <f t="shared" si="24"/>
        <v>0</v>
      </c>
      <c r="FO51" s="184">
        <f t="shared" si="25"/>
        <v>-352086207.50645578</v>
      </c>
      <c r="FP51" s="80"/>
      <c r="FR51" s="41">
        <v>3.7</v>
      </c>
      <c r="FS51" s="101">
        <f t="shared" si="66"/>
        <v>7.3685714285714285E-2</v>
      </c>
      <c r="FT51" s="190">
        <f t="shared" si="14"/>
        <v>1.1953090172831469E+17</v>
      </c>
      <c r="FU51" s="172">
        <f t="shared" si="67"/>
        <v>1.3015846430914191</v>
      </c>
      <c r="FX51" s="80"/>
      <c r="GA51" s="51"/>
      <c r="GB51" s="41">
        <v>4.4000000000000004</v>
      </c>
      <c r="GC51" s="42">
        <v>-4530</v>
      </c>
      <c r="GD51" s="50"/>
      <c r="GE51" s="51"/>
      <c r="GF51" s="41">
        <v>4.4000000000000004</v>
      </c>
      <c r="GG51" s="42">
        <v>13974</v>
      </c>
      <c r="GH51" s="50"/>
      <c r="GI51" s="51"/>
      <c r="GJ51" s="41">
        <v>4.4000000000000004</v>
      </c>
      <c r="GK51" s="42">
        <v>-915</v>
      </c>
      <c r="GL51" s="50"/>
      <c r="GM51" s="51"/>
      <c r="GN51" s="41">
        <v>4.4000000000000004</v>
      </c>
      <c r="GO51" s="42">
        <v>3096.9999999999991</v>
      </c>
      <c r="GP51" s="88"/>
    </row>
    <row r="52" spans="11:198">
      <c r="K52" s="63">
        <v>2.6</v>
      </c>
      <c r="L52" s="64">
        <f t="shared" si="55"/>
        <v>1.5168754912591147</v>
      </c>
      <c r="N52" s="63">
        <v>2.6</v>
      </c>
      <c r="O52" s="64">
        <f t="shared" si="57"/>
        <v>1.1867844826850746</v>
      </c>
      <c r="BJ52" s="198"/>
      <c r="BK52" s="199"/>
      <c r="BL52" s="124">
        <v>2.9</v>
      </c>
      <c r="BM52" s="101">
        <f t="shared" si="36"/>
        <v>7.8942857142857148E-2</v>
      </c>
      <c r="BN52" s="101">
        <f t="shared" si="44"/>
        <v>6.0000000000000001E-3</v>
      </c>
      <c r="BO52" s="101">
        <f t="shared" si="37"/>
        <v>6.0000000000000001E-3</v>
      </c>
      <c r="BP52" s="101">
        <f t="shared" si="38"/>
        <v>0.12685714285714286</v>
      </c>
      <c r="BQ52" s="119"/>
      <c r="BR52" s="204">
        <f t="shared" si="45"/>
        <v>6.9428571428571437E-2</v>
      </c>
      <c r="BS52" s="101">
        <f t="shared" si="46"/>
        <v>0.13585714285714287</v>
      </c>
      <c r="BT52" s="201">
        <f t="shared" si="47"/>
        <v>4.7365714285714289E-4</v>
      </c>
      <c r="BU52" s="201">
        <f t="shared" si="48"/>
        <v>1.4209714285714288E-9</v>
      </c>
      <c r="BV52" s="201">
        <f t="shared" si="49"/>
        <v>1.020739172011662E-6</v>
      </c>
      <c r="BW52" s="101">
        <f t="shared" si="50"/>
        <v>6.6428571428571434E-2</v>
      </c>
      <c r="BX52" s="119"/>
      <c r="BY52" s="202">
        <f t="shared" si="51"/>
        <v>5.203847062390671E-6</v>
      </c>
      <c r="BZ52" s="42"/>
      <c r="CA52" s="119"/>
      <c r="CB52" s="81"/>
      <c r="CC52" s="124">
        <v>2.9</v>
      </c>
      <c r="CD52" s="101">
        <f t="shared" si="52"/>
        <v>6.0000000000000001E-3</v>
      </c>
      <c r="CE52" s="101">
        <f t="shared" si="53"/>
        <v>7.8942857142857148E-2</v>
      </c>
      <c r="CF52" s="101">
        <f t="shared" si="39"/>
        <v>0.12685714285714286</v>
      </c>
      <c r="CG52" s="101">
        <f t="shared" si="40"/>
        <v>6.0000000000000001E-3</v>
      </c>
      <c r="CI52" s="204">
        <f t="shared" si="54"/>
        <v>3.9471428571428574E-2</v>
      </c>
      <c r="CJ52" s="201">
        <f t="shared" si="41"/>
        <v>2.4598494398833829E-7</v>
      </c>
      <c r="CK52" s="201">
        <f t="shared" si="42"/>
        <v>2.2834285714285714E-9</v>
      </c>
      <c r="CM52" s="206">
        <f t="shared" si="43"/>
        <v>4.942533165481051E-7</v>
      </c>
      <c r="CN52" s="209"/>
      <c r="CR52" s="81"/>
      <c r="CS52" s="124">
        <v>3.9</v>
      </c>
      <c r="CT52" s="204">
        <f t="shared" si="1"/>
        <v>262.03190857959777</v>
      </c>
      <c r="CU52" s="80"/>
      <c r="CW52" s="57">
        <v>3.4</v>
      </c>
      <c r="CX52" s="111">
        <f t="shared" si="73"/>
        <v>0.13314285714285715</v>
      </c>
      <c r="CY52" s="129">
        <f t="shared" si="74"/>
        <v>0</v>
      </c>
      <c r="CZ52" s="130"/>
      <c r="DA52" s="174">
        <f t="shared" si="75"/>
        <v>0</v>
      </c>
      <c r="DB52" s="80"/>
      <c r="DD52" s="57">
        <v>3.8</v>
      </c>
      <c r="DE52" s="111">
        <f t="shared" si="59"/>
        <v>0.12857142857142859</v>
      </c>
      <c r="DF52" s="123">
        <f t="shared" si="60"/>
        <v>-6.4285714285714293E-2</v>
      </c>
      <c r="DG52" s="552">
        <f t="shared" si="61"/>
        <v>-264873347.17983374</v>
      </c>
      <c r="DH52" s="496"/>
      <c r="DI52" s="553"/>
      <c r="DJ52" s="80"/>
      <c r="DL52" s="57">
        <v>3.6</v>
      </c>
      <c r="DM52" s="111">
        <f t="shared" si="68"/>
        <v>0.13085714285714287</v>
      </c>
      <c r="DN52" s="101">
        <f t="shared" si="20"/>
        <v>-135232524.50879389</v>
      </c>
      <c r="DO52" s="470">
        <f t="shared" si="69"/>
        <v>135232524.50879389</v>
      </c>
      <c r="DP52" s="470"/>
      <c r="DQ52" s="470"/>
      <c r="DR52" s="170">
        <f t="shared" si="22"/>
        <v>0</v>
      </c>
      <c r="DS52" s="171">
        <f t="shared" si="23"/>
        <v>-270465049.01758778</v>
      </c>
      <c r="DT52" s="80"/>
      <c r="DV52" s="57">
        <v>3.8</v>
      </c>
      <c r="DW52" s="111">
        <f t="shared" si="62"/>
        <v>0.12857142857142859</v>
      </c>
      <c r="DX52" s="190">
        <f t="shared" si="12"/>
        <v>7.0157890046248736E+16</v>
      </c>
      <c r="DY52" s="172">
        <f t="shared" si="13"/>
        <v>1.6989251836443775</v>
      </c>
      <c r="EB52" s="80"/>
      <c r="ED52" s="81"/>
      <c r="EE52" s="124">
        <v>3.2</v>
      </c>
      <c r="EF52" s="417">
        <f t="shared" ref="EF52:EF83" si="79">(BN55+BP55 )/2</f>
        <v>6.471428571428571E-2</v>
      </c>
      <c r="EG52" s="579">
        <f t="shared" ref="EG52:EG83" si="80" xml:space="preserve"> ( BM55 * BN55 *EF52)</f>
        <v>2.988690612244898E-5</v>
      </c>
      <c r="EH52" s="579"/>
      <c r="EI52" s="119">
        <f t="shared" ref="EI52:EI83" si="81">ABS(GC39 * EG52 * $EF$13) / BY55</f>
        <v>306.93320164540705</v>
      </c>
      <c r="EJ52" s="172">
        <f t="shared" si="35"/>
        <v>1.1403132607476822</v>
      </c>
      <c r="EK52" s="80"/>
      <c r="EN52" s="81"/>
      <c r="EO52" s="124">
        <v>3.9</v>
      </c>
      <c r="EP52" s="204">
        <f t="shared" si="58"/>
        <v>339.2541066016293</v>
      </c>
      <c r="EQ52" s="80"/>
      <c r="ES52" s="41">
        <v>3.4</v>
      </c>
      <c r="ET52" s="124">
        <f t="shared" si="76"/>
        <v>7.5657142857142867E-2</v>
      </c>
      <c r="EU52" s="129">
        <f t="shared" si="77"/>
        <v>0</v>
      </c>
      <c r="EV52" s="119"/>
      <c r="EW52" s="451">
        <f t="shared" si="78"/>
        <v>0</v>
      </c>
      <c r="EX52" s="80"/>
      <c r="EZ52" s="41">
        <v>3.8</v>
      </c>
      <c r="FA52" s="101">
        <f t="shared" si="63"/>
        <v>7.3028571428571443E-2</v>
      </c>
      <c r="FB52" s="101">
        <f t="shared" si="64"/>
        <v>-3.6514285714285721E-2</v>
      </c>
      <c r="FC52" s="543">
        <f t="shared" si="65"/>
        <v>-342508888.82873386</v>
      </c>
      <c r="FD52" s="514"/>
      <c r="FE52" s="544"/>
      <c r="FF52" s="80"/>
      <c r="FH52" s="41">
        <v>3.6</v>
      </c>
      <c r="FI52" s="101">
        <f t="shared" si="70"/>
        <v>7.4342857142857155E-2</v>
      </c>
      <c r="FJ52" s="119">
        <f t="shared" si="71"/>
        <v>-174462402.4568238</v>
      </c>
      <c r="FK52" s="541">
        <f t="shared" si="72"/>
        <v>174462402.4568238</v>
      </c>
      <c r="FL52" s="541"/>
      <c r="FM52" s="541"/>
      <c r="FN52" s="170">
        <f t="shared" si="24"/>
        <v>0</v>
      </c>
      <c r="FO52" s="184">
        <f t="shared" si="25"/>
        <v>-348924804.91364759</v>
      </c>
      <c r="FP52" s="80"/>
      <c r="FR52" s="41">
        <v>3.8</v>
      </c>
      <c r="FS52" s="101">
        <f t="shared" si="66"/>
        <v>7.3028571428571443E-2</v>
      </c>
      <c r="FT52" s="190">
        <f t="shared" si="14"/>
        <v>1.1731233892669397E+17</v>
      </c>
      <c r="FU52" s="172">
        <f t="shared" si="67"/>
        <v>1.3138345154744739</v>
      </c>
      <c r="FX52" s="80"/>
      <c r="GA52" s="51"/>
      <c r="GB52" s="41">
        <v>4.5</v>
      </c>
      <c r="GC52" s="42">
        <v>-4450</v>
      </c>
      <c r="GD52" s="50"/>
      <c r="GE52" s="51"/>
      <c r="GF52" s="41">
        <v>4.5</v>
      </c>
      <c r="GG52" s="42">
        <v>13525</v>
      </c>
      <c r="GH52" s="50"/>
      <c r="GI52" s="51"/>
      <c r="GJ52" s="41">
        <v>4.5</v>
      </c>
      <c r="GK52" s="42">
        <v>-900</v>
      </c>
      <c r="GL52" s="50"/>
      <c r="GM52" s="51"/>
      <c r="GN52" s="41">
        <v>4.5</v>
      </c>
      <c r="GO52" s="42">
        <v>3006.25</v>
      </c>
      <c r="GP52" s="88"/>
    </row>
    <row r="53" spans="11:198">
      <c r="K53" s="63">
        <v>2.7</v>
      </c>
      <c r="L53" s="64">
        <f t="shared" si="55"/>
        <v>1.5297261155691473</v>
      </c>
      <c r="N53" s="63">
        <v>2.7</v>
      </c>
      <c r="O53" s="64">
        <f t="shared" si="57"/>
        <v>1.1959040347819674</v>
      </c>
      <c r="BJ53" s="198"/>
      <c r="BK53" s="199"/>
      <c r="BL53" s="124">
        <v>3</v>
      </c>
      <c r="BM53" s="101">
        <f t="shared" si="36"/>
        <v>7.8285714285714292E-2</v>
      </c>
      <c r="BN53" s="101">
        <f t="shared" si="44"/>
        <v>6.0000000000000001E-3</v>
      </c>
      <c r="BO53" s="101">
        <f t="shared" si="37"/>
        <v>6.0000000000000001E-3</v>
      </c>
      <c r="BP53" s="101">
        <f t="shared" si="38"/>
        <v>0.12571428571428572</v>
      </c>
      <c r="BQ53" s="119"/>
      <c r="BR53" s="204">
        <f t="shared" si="45"/>
        <v>6.8857142857142867E-2</v>
      </c>
      <c r="BS53" s="101">
        <f t="shared" si="46"/>
        <v>0.13471428571428573</v>
      </c>
      <c r="BT53" s="201">
        <f t="shared" si="47"/>
        <v>4.6971428571428576E-4</v>
      </c>
      <c r="BU53" s="201">
        <f t="shared" si="48"/>
        <v>1.4091428571428572E-9</v>
      </c>
      <c r="BV53" s="201">
        <f t="shared" si="49"/>
        <v>9.9339941690962136E-7</v>
      </c>
      <c r="BW53" s="101">
        <f t="shared" si="50"/>
        <v>6.5857142857142864E-2</v>
      </c>
      <c r="BX53" s="119"/>
      <c r="BY53" s="202">
        <f t="shared" si="51"/>
        <v>5.0706727930029166E-6</v>
      </c>
      <c r="BZ53" s="42"/>
      <c r="CA53" s="119"/>
      <c r="CB53" s="81"/>
      <c r="CC53" s="124">
        <v>3</v>
      </c>
      <c r="CD53" s="101">
        <f t="shared" si="52"/>
        <v>6.0000000000000001E-3</v>
      </c>
      <c r="CE53" s="101">
        <f t="shared" si="53"/>
        <v>7.8285714285714292E-2</v>
      </c>
      <c r="CF53" s="101">
        <f t="shared" si="39"/>
        <v>0.12571428571428572</v>
      </c>
      <c r="CG53" s="101">
        <f t="shared" si="40"/>
        <v>6.0000000000000001E-3</v>
      </c>
      <c r="CI53" s="204">
        <f t="shared" si="54"/>
        <v>3.9142857142857146E-2</v>
      </c>
      <c r="CJ53" s="201">
        <f t="shared" si="41"/>
        <v>2.398929912536444E-7</v>
      </c>
      <c r="CK53" s="201">
        <f t="shared" si="42"/>
        <v>2.2628571428571429E-9</v>
      </c>
      <c r="CM53" s="206">
        <f t="shared" si="43"/>
        <v>4.8204883965014589E-7</v>
      </c>
      <c r="CN53" s="209"/>
      <c r="CR53" s="81"/>
      <c r="CS53" s="124">
        <v>4</v>
      </c>
      <c r="CT53" s="204">
        <f t="shared" si="1"/>
        <v>259.15982676999511</v>
      </c>
      <c r="CU53" s="80"/>
      <c r="CW53" s="41">
        <v>3.5</v>
      </c>
      <c r="CX53" s="111">
        <f t="shared" si="73"/>
        <v>0.13200000000000001</v>
      </c>
      <c r="CY53" s="129">
        <f t="shared" si="74"/>
        <v>0</v>
      </c>
      <c r="CZ53" s="130"/>
      <c r="DA53" s="174">
        <f t="shared" si="75"/>
        <v>0</v>
      </c>
      <c r="DB53" s="80"/>
      <c r="DD53" s="41">
        <v>3.9</v>
      </c>
      <c r="DE53" s="111">
        <f t="shared" si="59"/>
        <v>0.12742857142857145</v>
      </c>
      <c r="DF53" s="123">
        <f t="shared" si="60"/>
        <v>-6.3714285714285723E-2</v>
      </c>
      <c r="DG53" s="552">
        <f t="shared" si="61"/>
        <v>-262031908.57959774</v>
      </c>
      <c r="DH53" s="496"/>
      <c r="DI53" s="553"/>
      <c r="DJ53" s="80"/>
      <c r="DL53" s="41">
        <v>3.7</v>
      </c>
      <c r="DM53" s="111">
        <f t="shared" si="68"/>
        <v>0.12971428571428573</v>
      </c>
      <c r="DN53" s="101">
        <f t="shared" si="20"/>
        <v>-133842163.23679164</v>
      </c>
      <c r="DO53" s="470">
        <f t="shared" si="69"/>
        <v>133842163.23679164</v>
      </c>
      <c r="DP53" s="470"/>
      <c r="DQ53" s="470"/>
      <c r="DR53" s="170">
        <f t="shared" si="22"/>
        <v>0</v>
      </c>
      <c r="DS53" s="171">
        <f t="shared" si="23"/>
        <v>-267684326.47358328</v>
      </c>
      <c r="DT53" s="80"/>
      <c r="DV53" s="41">
        <v>3.9</v>
      </c>
      <c r="DW53" s="111">
        <f t="shared" si="62"/>
        <v>0.12742857142857145</v>
      </c>
      <c r="DX53" s="190">
        <f t="shared" si="12"/>
        <v>6.8660721113866672E+16</v>
      </c>
      <c r="DY53" s="172">
        <f t="shared" si="13"/>
        <v>1.7173480987079974</v>
      </c>
      <c r="EB53" s="80"/>
      <c r="ED53" s="81"/>
      <c r="EE53" s="124">
        <v>3.3</v>
      </c>
      <c r="EF53" s="417">
        <f t="shared" si="79"/>
        <v>6.414285714285714E-2</v>
      </c>
      <c r="EG53" s="579">
        <f t="shared" si="80"/>
        <v>2.9370097959183678E-5</v>
      </c>
      <c r="EH53" s="579"/>
      <c r="EI53" s="119">
        <f t="shared" si="81"/>
        <v>305.24700770451773</v>
      </c>
      <c r="EJ53" s="172">
        <f t="shared" si="35"/>
        <v>1.1466123865784252</v>
      </c>
      <c r="EK53" s="80"/>
      <c r="EN53" s="81"/>
      <c r="EO53" s="124">
        <v>4</v>
      </c>
      <c r="EP53" s="204">
        <f t="shared" si="58"/>
        <v>335.96796449581853</v>
      </c>
      <c r="EQ53" s="80"/>
      <c r="ES53" s="41">
        <v>3.5</v>
      </c>
      <c r="ET53" s="124">
        <f t="shared" si="76"/>
        <v>7.5000000000000011E-2</v>
      </c>
      <c r="EU53" s="129">
        <f t="shared" si="77"/>
        <v>0</v>
      </c>
      <c r="EV53" s="119"/>
      <c r="EW53" s="451">
        <f t="shared" si="78"/>
        <v>0</v>
      </c>
      <c r="EX53" s="80"/>
      <c r="EZ53" s="41">
        <v>3.9</v>
      </c>
      <c r="FA53" s="101">
        <f t="shared" si="63"/>
        <v>7.2371428571428573E-2</v>
      </c>
      <c r="FB53" s="101">
        <f t="shared" si="64"/>
        <v>-3.6185714285714286E-2</v>
      </c>
      <c r="FC53" s="543">
        <f t="shared" si="65"/>
        <v>-339254106.60162932</v>
      </c>
      <c r="FD53" s="514"/>
      <c r="FE53" s="544"/>
      <c r="FF53" s="80"/>
      <c r="FH53" s="41">
        <v>3.7</v>
      </c>
      <c r="FI53" s="101">
        <f t="shared" si="70"/>
        <v>7.3685714285714285E-2</v>
      </c>
      <c r="FJ53" s="119">
        <f t="shared" si="71"/>
        <v>-172866206.73827106</v>
      </c>
      <c r="FK53" s="541">
        <f t="shared" si="72"/>
        <v>172866206.73827106</v>
      </c>
      <c r="FL53" s="541"/>
      <c r="FM53" s="541"/>
      <c r="FN53" s="170">
        <f t="shared" si="24"/>
        <v>0</v>
      </c>
      <c r="FO53" s="184">
        <f t="shared" si="25"/>
        <v>-345732413.47654212</v>
      </c>
      <c r="FP53" s="80"/>
      <c r="FR53" s="41">
        <v>3.9</v>
      </c>
      <c r="FS53" s="101">
        <f t="shared" si="66"/>
        <v>7.2371428571428573E-2</v>
      </c>
      <c r="FT53" s="190">
        <f t="shared" si="14"/>
        <v>1.1509334884606966E+17</v>
      </c>
      <c r="FU53" s="172">
        <f t="shared" si="67"/>
        <v>1.3264393598878805</v>
      </c>
      <c r="FX53" s="80"/>
      <c r="GA53" s="51"/>
      <c r="GB53" s="41">
        <v>4.5999999999999996</v>
      </c>
      <c r="GC53" s="42">
        <v>-4370</v>
      </c>
      <c r="GD53" s="50"/>
      <c r="GE53" s="51"/>
      <c r="GF53" s="41">
        <v>4.5999999999999996</v>
      </c>
      <c r="GG53" s="42">
        <v>13084</v>
      </c>
      <c r="GH53" s="50"/>
      <c r="GI53" s="51"/>
      <c r="GJ53" s="41">
        <v>4.5999999999999996</v>
      </c>
      <c r="GK53" s="42">
        <v>-885</v>
      </c>
      <c r="GL53" s="50"/>
      <c r="GM53" s="51"/>
      <c r="GN53" s="41">
        <v>4.5999999999999996</v>
      </c>
      <c r="GO53" s="42">
        <v>2917.0000000000009</v>
      </c>
      <c r="GP53" s="88"/>
    </row>
    <row r="54" spans="11:198">
      <c r="K54" s="63">
        <v>2.8</v>
      </c>
      <c r="L54" s="64">
        <f t="shared" si="55"/>
        <v>1.5429422175415162</v>
      </c>
      <c r="N54" s="63">
        <v>2.8</v>
      </c>
      <c r="O54" s="64">
        <f t="shared" si="57"/>
        <v>1.2052586263951781</v>
      </c>
      <c r="BJ54" s="198"/>
      <c r="BK54" s="199"/>
      <c r="BL54" s="124">
        <v>3.1</v>
      </c>
      <c r="BM54" s="101">
        <f t="shared" si="36"/>
        <v>7.7628571428571436E-2</v>
      </c>
      <c r="BN54" s="101">
        <f t="shared" si="44"/>
        <v>6.0000000000000001E-3</v>
      </c>
      <c r="BO54" s="101">
        <f t="shared" si="37"/>
        <v>6.0000000000000001E-3</v>
      </c>
      <c r="BP54" s="101">
        <f t="shared" si="38"/>
        <v>0.12457142857142858</v>
      </c>
      <c r="BQ54" s="119"/>
      <c r="BR54" s="204">
        <f t="shared" si="45"/>
        <v>6.8285714285714297E-2</v>
      </c>
      <c r="BS54" s="101">
        <f t="shared" si="46"/>
        <v>0.13357142857142859</v>
      </c>
      <c r="BT54" s="201">
        <f t="shared" si="47"/>
        <v>4.6577142857142864E-4</v>
      </c>
      <c r="BU54" s="201">
        <f t="shared" si="48"/>
        <v>1.3973142857142857E-9</v>
      </c>
      <c r="BV54" s="201">
        <f t="shared" si="49"/>
        <v>9.6655225655976703E-7</v>
      </c>
      <c r="BW54" s="101">
        <f t="shared" si="50"/>
        <v>6.5285714285714294E-2</v>
      </c>
      <c r="BX54" s="119"/>
      <c r="BY54" s="202">
        <f t="shared" si="51"/>
        <v>4.9397916641399433E-6</v>
      </c>
      <c r="BZ54" s="42"/>
      <c r="CA54" s="119"/>
      <c r="CB54" s="81"/>
      <c r="CC54" s="124">
        <v>3.1</v>
      </c>
      <c r="CD54" s="101">
        <f t="shared" si="52"/>
        <v>6.0000000000000001E-3</v>
      </c>
      <c r="CE54" s="101">
        <f t="shared" si="53"/>
        <v>7.7628571428571436E-2</v>
      </c>
      <c r="CF54" s="101">
        <f t="shared" si="39"/>
        <v>0.12457142857142858</v>
      </c>
      <c r="CG54" s="101">
        <f t="shared" si="40"/>
        <v>6.0000000000000001E-3</v>
      </c>
      <c r="CI54" s="204">
        <f t="shared" si="54"/>
        <v>3.8814285714285718E-2</v>
      </c>
      <c r="CJ54" s="201">
        <f t="shared" si="41"/>
        <v>2.3390245846064144E-7</v>
      </c>
      <c r="CK54" s="201">
        <f t="shared" si="42"/>
        <v>2.2422857142857144E-9</v>
      </c>
      <c r="CM54" s="206">
        <f t="shared" si="43"/>
        <v>4.700472026355686E-7</v>
      </c>
      <c r="CN54" s="209"/>
      <c r="CR54" s="81"/>
      <c r="CS54" s="124">
        <v>4.0999999999999996</v>
      </c>
      <c r="CT54" s="204">
        <f t="shared" si="1"/>
        <v>256.25693873569736</v>
      </c>
      <c r="CU54" s="80"/>
      <c r="CW54" s="57">
        <v>3.6</v>
      </c>
      <c r="CX54" s="111">
        <f t="shared" si="73"/>
        <v>0.13085714285714287</v>
      </c>
      <c r="CY54" s="129">
        <f t="shared" si="74"/>
        <v>0</v>
      </c>
      <c r="CZ54" s="130"/>
      <c r="DA54" s="174">
        <f t="shared" si="75"/>
        <v>0</v>
      </c>
      <c r="DB54" s="80"/>
      <c r="DD54" s="57">
        <v>4</v>
      </c>
      <c r="DE54" s="111">
        <f t="shared" si="59"/>
        <v>0.12628571428571431</v>
      </c>
      <c r="DF54" s="123">
        <f t="shared" si="60"/>
        <v>-6.3142857142857153E-2</v>
      </c>
      <c r="DG54" s="552">
        <f t="shared" si="61"/>
        <v>-259159826.76999512</v>
      </c>
      <c r="DH54" s="496"/>
      <c r="DI54" s="553"/>
      <c r="DJ54" s="80"/>
      <c r="DL54" s="57">
        <v>3.8</v>
      </c>
      <c r="DM54" s="111">
        <f t="shared" si="68"/>
        <v>0.12857142857142859</v>
      </c>
      <c r="DN54" s="101">
        <f t="shared" si="20"/>
        <v>-132436673.58991687</v>
      </c>
      <c r="DO54" s="470">
        <f t="shared" si="69"/>
        <v>132436673.58991687</v>
      </c>
      <c r="DP54" s="470"/>
      <c r="DQ54" s="470"/>
      <c r="DR54" s="170">
        <f t="shared" si="22"/>
        <v>0</v>
      </c>
      <c r="DS54" s="171">
        <f t="shared" si="23"/>
        <v>-264873347.17983374</v>
      </c>
      <c r="DT54" s="80"/>
      <c r="DV54" s="57">
        <v>4</v>
      </c>
      <c r="DW54" s="111">
        <f t="shared" si="62"/>
        <v>0.12628571428571431</v>
      </c>
      <c r="DX54" s="190">
        <f t="shared" si="12"/>
        <v>6.716381581145388E+16</v>
      </c>
      <c r="DY54" s="172">
        <f t="shared" si="13"/>
        <v>1.736380231490801</v>
      </c>
      <c r="EB54" s="80"/>
      <c r="ED54" s="81"/>
      <c r="EE54" s="124">
        <v>3.4</v>
      </c>
      <c r="EF54" s="417">
        <f t="shared" si="79"/>
        <v>6.357142857142857E-2</v>
      </c>
      <c r="EG54" s="579">
        <f t="shared" si="80"/>
        <v>2.8857795918367351E-5</v>
      </c>
      <c r="EH54" s="579"/>
      <c r="EI54" s="119">
        <f t="shared" si="81"/>
        <v>303.52930238815247</v>
      </c>
      <c r="EJ54" s="172">
        <f t="shared" si="35"/>
        <v>1.1531011907127864</v>
      </c>
      <c r="EK54" s="80"/>
      <c r="EN54" s="81"/>
      <c r="EO54" s="124">
        <v>4.0999999999999996</v>
      </c>
      <c r="EP54" s="204">
        <f t="shared" si="58"/>
        <v>332.65038453110219</v>
      </c>
      <c r="EQ54" s="80"/>
      <c r="ES54" s="41">
        <v>3.6</v>
      </c>
      <c r="ET54" s="124">
        <f t="shared" si="76"/>
        <v>7.4342857142857155E-2</v>
      </c>
      <c r="EU54" s="129">
        <f t="shared" si="77"/>
        <v>0</v>
      </c>
      <c r="EV54" s="119"/>
      <c r="EW54" s="451">
        <f t="shared" si="78"/>
        <v>0</v>
      </c>
      <c r="EX54" s="80"/>
      <c r="EZ54" s="41">
        <v>4</v>
      </c>
      <c r="FA54" s="101">
        <f t="shared" si="63"/>
        <v>7.1714285714285717E-2</v>
      </c>
      <c r="FB54" s="101">
        <f t="shared" si="64"/>
        <v>-3.5857142857142858E-2</v>
      </c>
      <c r="FC54" s="543">
        <f t="shared" si="65"/>
        <v>-335967964.49581856</v>
      </c>
      <c r="FD54" s="514"/>
      <c r="FE54" s="544"/>
      <c r="FF54" s="80"/>
      <c r="FH54" s="41">
        <v>3.8</v>
      </c>
      <c r="FI54" s="101">
        <f t="shared" si="70"/>
        <v>7.3028571428571443E-2</v>
      </c>
      <c r="FJ54" s="119">
        <f t="shared" si="71"/>
        <v>-171254444.41436693</v>
      </c>
      <c r="FK54" s="541">
        <f t="shared" si="72"/>
        <v>171254444.41436693</v>
      </c>
      <c r="FL54" s="541"/>
      <c r="FM54" s="541"/>
      <c r="FN54" s="170">
        <f t="shared" si="24"/>
        <v>0</v>
      </c>
      <c r="FO54" s="184">
        <f t="shared" si="25"/>
        <v>-342508888.82873386</v>
      </c>
      <c r="FP54" s="80"/>
      <c r="FR54" s="41">
        <v>4</v>
      </c>
      <c r="FS54" s="101">
        <f t="shared" si="66"/>
        <v>7.1714285714285717E-2</v>
      </c>
      <c r="FT54" s="190">
        <f t="shared" si="14"/>
        <v>1.128744731674636E+17</v>
      </c>
      <c r="FU54" s="172">
        <f t="shared" si="67"/>
        <v>1.3394134190005509</v>
      </c>
      <c r="FX54" s="80"/>
      <c r="GA54" s="51"/>
      <c r="GB54" s="41">
        <v>4.7</v>
      </c>
      <c r="GC54" s="42">
        <v>-4290</v>
      </c>
      <c r="GD54" s="50"/>
      <c r="GE54" s="51"/>
      <c r="GF54" s="41">
        <v>4.7</v>
      </c>
      <c r="GG54" s="42">
        <v>12651</v>
      </c>
      <c r="GH54" s="50"/>
      <c r="GI54" s="51"/>
      <c r="GJ54" s="41">
        <v>4.7</v>
      </c>
      <c r="GK54" s="42">
        <v>-870</v>
      </c>
      <c r="GL54" s="50"/>
      <c r="GM54" s="51"/>
      <c r="GN54" s="41">
        <v>4.7</v>
      </c>
      <c r="GO54" s="42">
        <v>2829.25</v>
      </c>
      <c r="GP54" s="88"/>
    </row>
    <row r="55" spans="11:198">
      <c r="K55" s="63">
        <v>2.9</v>
      </c>
      <c r="L55" s="64">
        <f t="shared" si="55"/>
        <v>1.556538758934281</v>
      </c>
      <c r="N55" s="63">
        <v>2.9</v>
      </c>
      <c r="O55" s="64">
        <f t="shared" si="57"/>
        <v>1.2148568528603889</v>
      </c>
      <c r="BJ55" s="198"/>
      <c r="BK55" s="199"/>
      <c r="BL55" s="124">
        <v>3.2</v>
      </c>
      <c r="BM55" s="101">
        <f t="shared" si="36"/>
        <v>7.697142857142858E-2</v>
      </c>
      <c r="BN55" s="101">
        <f t="shared" si="44"/>
        <v>6.0000000000000001E-3</v>
      </c>
      <c r="BO55" s="101">
        <f t="shared" ref="BO55:BO86" si="82">$BM$14 - (BL55*$BM$19)</f>
        <v>6.0000000000000001E-3</v>
      </c>
      <c r="BP55" s="101">
        <f t="shared" ref="BP55:BP86" si="83">$BM$15 - (BL55*$BM$20)</f>
        <v>0.12342857142857143</v>
      </c>
      <c r="BQ55" s="119"/>
      <c r="BR55" s="204">
        <f t="shared" si="45"/>
        <v>6.7714285714285713E-2</v>
      </c>
      <c r="BS55" s="101">
        <f t="shared" si="46"/>
        <v>0.13242857142857142</v>
      </c>
      <c r="BT55" s="201">
        <f t="shared" si="47"/>
        <v>4.6182857142857146E-4</v>
      </c>
      <c r="BU55" s="201">
        <f t="shared" si="48"/>
        <v>1.3854857142857144E-9</v>
      </c>
      <c r="BV55" s="201">
        <f t="shared" si="49"/>
        <v>9.4019321282798843E-7</v>
      </c>
      <c r="BW55" s="101">
        <f t="shared" si="50"/>
        <v>6.471428571428571E-2</v>
      </c>
      <c r="BX55" s="119"/>
      <c r="BY55" s="202">
        <f t="shared" si="51"/>
        <v>4.8111837481049564E-6</v>
      </c>
      <c r="BZ55" s="42"/>
      <c r="CA55" s="119"/>
      <c r="CB55" s="81"/>
      <c r="CC55" s="124">
        <v>3.2</v>
      </c>
      <c r="CD55" s="101">
        <f t="shared" si="52"/>
        <v>6.0000000000000001E-3</v>
      </c>
      <c r="CE55" s="101">
        <f t="shared" si="53"/>
        <v>7.697142857142858E-2</v>
      </c>
      <c r="CF55" s="101">
        <f t="shared" ref="CF55:CF86" si="84">$CD$14 - (CC55*$CD$19)</f>
        <v>0.12342857142857143</v>
      </c>
      <c r="CG55" s="101">
        <f t="shared" ref="CG55:CG86" si="85">$CD$15 - ($CD$20*CC55)</f>
        <v>6.0000000000000001E-3</v>
      </c>
      <c r="CI55" s="204">
        <f t="shared" si="54"/>
        <v>3.848571428571429E-2</v>
      </c>
      <c r="CJ55" s="201">
        <f t="shared" ref="CJ55:CJ86" si="86">(CD55*(CE55^3))/12</f>
        <v>2.2801249427405254E-7</v>
      </c>
      <c r="CK55" s="201">
        <f t="shared" ref="CK55:CK86" si="87">(CF55*(CG55^3))/12</f>
        <v>2.2217142857142859E-9</v>
      </c>
      <c r="CM55" s="206">
        <f t="shared" ref="CM55:CM86" si="88">(2*CJ55)+CK55</f>
        <v>4.5824670283381936E-7</v>
      </c>
      <c r="CN55" s="209"/>
      <c r="CR55" s="81"/>
      <c r="CS55" s="124">
        <v>4.2</v>
      </c>
      <c r="CT55" s="204">
        <f t="shared" si="1"/>
        <v>253.32310479453972</v>
      </c>
      <c r="CU55" s="80"/>
      <c r="CW55" s="41">
        <v>3.7</v>
      </c>
      <c r="CX55" s="111">
        <f t="shared" si="73"/>
        <v>0.12971428571428573</v>
      </c>
      <c r="CY55" s="129">
        <f t="shared" si="74"/>
        <v>0</v>
      </c>
      <c r="CZ55" s="130"/>
      <c r="DA55" s="174">
        <f t="shared" si="75"/>
        <v>0</v>
      </c>
      <c r="DB55" s="80"/>
      <c r="DD55" s="41">
        <v>4.0999999999999996</v>
      </c>
      <c r="DE55" s="111">
        <f t="shared" si="59"/>
        <v>0.12514285714285717</v>
      </c>
      <c r="DF55" s="123">
        <f t="shared" si="60"/>
        <v>-6.2571428571428583E-2</v>
      </c>
      <c r="DG55" s="552">
        <f t="shared" si="61"/>
        <v>-256256938.73569736</v>
      </c>
      <c r="DH55" s="496"/>
      <c r="DI55" s="553"/>
      <c r="DJ55" s="80"/>
      <c r="DL55" s="41">
        <v>3.9</v>
      </c>
      <c r="DM55" s="111">
        <f t="shared" si="68"/>
        <v>0.12742857142857145</v>
      </c>
      <c r="DN55" s="101">
        <f t="shared" si="20"/>
        <v>-131015954.28979887</v>
      </c>
      <c r="DO55" s="470">
        <f t="shared" si="69"/>
        <v>131015954.28979887</v>
      </c>
      <c r="DP55" s="470"/>
      <c r="DQ55" s="470"/>
      <c r="DR55" s="170">
        <f t="shared" si="22"/>
        <v>0</v>
      </c>
      <c r="DS55" s="171">
        <f t="shared" si="23"/>
        <v>-262031908.57959774</v>
      </c>
      <c r="DT55" s="80"/>
      <c r="DV55" s="41">
        <v>4.0999999999999996</v>
      </c>
      <c r="DW55" s="111">
        <f t="shared" si="62"/>
        <v>0.12514285714285717</v>
      </c>
      <c r="DX55" s="190">
        <f t="shared" si="12"/>
        <v>6.5667618650190952E+16</v>
      </c>
      <c r="DY55" s="172">
        <f t="shared" si="13"/>
        <v>1.7560500106657742</v>
      </c>
      <c r="EB55" s="80"/>
      <c r="ED55" s="81"/>
      <c r="EE55" s="124">
        <v>3.5</v>
      </c>
      <c r="EF55" s="417">
        <f t="shared" si="79"/>
        <v>6.3E-2</v>
      </c>
      <c r="EG55" s="579">
        <f t="shared" si="80"/>
        <v>2.8350000000000005E-5</v>
      </c>
      <c r="EH55" s="579"/>
      <c r="EI55" s="119">
        <f t="shared" si="81"/>
        <v>301.77919708029191</v>
      </c>
      <c r="EJ55" s="172">
        <f t="shared" si="35"/>
        <v>1.15978835978836</v>
      </c>
      <c r="EK55" s="80"/>
      <c r="EN55" s="81"/>
      <c r="EO55" s="124">
        <v>4.2</v>
      </c>
      <c r="EP55" s="204">
        <f t="shared" si="58"/>
        <v>329.30131549095836</v>
      </c>
      <c r="EQ55" s="80"/>
      <c r="ES55" s="41">
        <v>3.7</v>
      </c>
      <c r="ET55" s="124">
        <f t="shared" si="76"/>
        <v>7.3685714285714285E-2</v>
      </c>
      <c r="EU55" s="129">
        <f t="shared" si="77"/>
        <v>0</v>
      </c>
      <c r="EV55" s="119"/>
      <c r="EW55" s="451">
        <f t="shared" si="78"/>
        <v>0</v>
      </c>
      <c r="EX55" s="80"/>
      <c r="EZ55" s="41">
        <v>4.0999999999999996</v>
      </c>
      <c r="FA55" s="101">
        <f t="shared" si="63"/>
        <v>7.105714285714286E-2</v>
      </c>
      <c r="FB55" s="101">
        <f t="shared" si="64"/>
        <v>-3.552857142857143E-2</v>
      </c>
      <c r="FC55" s="543">
        <f t="shared" si="65"/>
        <v>-332650384.53110218</v>
      </c>
      <c r="FD55" s="514"/>
      <c r="FE55" s="544"/>
      <c r="FF55" s="80"/>
      <c r="FH55" s="41">
        <v>3.9</v>
      </c>
      <c r="FI55" s="101">
        <f t="shared" si="70"/>
        <v>7.2371428571428573E-2</v>
      </c>
      <c r="FJ55" s="119">
        <f t="shared" si="71"/>
        <v>-169627053.30081466</v>
      </c>
      <c r="FK55" s="541">
        <f t="shared" si="72"/>
        <v>169627053.30081466</v>
      </c>
      <c r="FL55" s="541"/>
      <c r="FM55" s="541"/>
      <c r="FN55" s="170">
        <f t="shared" si="24"/>
        <v>0</v>
      </c>
      <c r="FO55" s="184">
        <f t="shared" si="25"/>
        <v>-339254106.60162932</v>
      </c>
      <c r="FP55" s="80"/>
      <c r="FR55" s="41">
        <v>4.0999999999999996</v>
      </c>
      <c r="FS55" s="101">
        <f t="shared" si="66"/>
        <v>7.105714285714286E-2</v>
      </c>
      <c r="FT55" s="190">
        <f t="shared" si="14"/>
        <v>1.1065627832869014E+17</v>
      </c>
      <c r="FU55" s="172">
        <f t="shared" si="67"/>
        <v>1.3527716212753269</v>
      </c>
      <c r="FX55" s="80"/>
      <c r="GA55" s="51"/>
      <c r="GB55" s="41">
        <v>4.8</v>
      </c>
      <c r="GC55" s="42">
        <v>-4210</v>
      </c>
      <c r="GD55" s="50"/>
      <c r="GE55" s="51"/>
      <c r="GF55" s="41">
        <v>4.8</v>
      </c>
      <c r="GG55" s="42">
        <v>12226</v>
      </c>
      <c r="GH55" s="50"/>
      <c r="GI55" s="51"/>
      <c r="GJ55" s="41">
        <v>4.8</v>
      </c>
      <c r="GK55" s="42">
        <v>-855</v>
      </c>
      <c r="GL55" s="50"/>
      <c r="GM55" s="51"/>
      <c r="GN55" s="41">
        <v>4.8</v>
      </c>
      <c r="GO55" s="42">
        <v>2743</v>
      </c>
      <c r="GP55" s="88"/>
    </row>
    <row r="56" spans="11:198">
      <c r="K56" s="63">
        <v>3</v>
      </c>
      <c r="L56" s="64">
        <f t="shared" si="55"/>
        <v>1.5705314839392721</v>
      </c>
      <c r="N56" s="63">
        <v>3</v>
      </c>
      <c r="O56" s="64">
        <f t="shared" si="57"/>
        <v>1.224707702462362</v>
      </c>
      <c r="BJ56" s="198"/>
      <c r="BK56" s="199"/>
      <c r="BL56" s="124">
        <v>3.3</v>
      </c>
      <c r="BM56" s="101">
        <f t="shared" si="36"/>
        <v>7.6314285714285723E-2</v>
      </c>
      <c r="BN56" s="101">
        <f t="shared" si="44"/>
        <v>6.0000000000000001E-3</v>
      </c>
      <c r="BO56" s="101">
        <f t="shared" si="82"/>
        <v>6.0000000000000001E-3</v>
      </c>
      <c r="BP56" s="101">
        <f t="shared" si="83"/>
        <v>0.12228571428571429</v>
      </c>
      <c r="BQ56" s="119"/>
      <c r="BR56" s="204">
        <f t="shared" si="45"/>
        <v>6.7142857142857143E-2</v>
      </c>
      <c r="BS56" s="101">
        <f t="shared" si="46"/>
        <v>0.13128571428571428</v>
      </c>
      <c r="BT56" s="201">
        <f t="shared" si="47"/>
        <v>4.5788571428571434E-4</v>
      </c>
      <c r="BU56" s="201">
        <f t="shared" si="48"/>
        <v>1.3736571428571429E-9</v>
      </c>
      <c r="BV56" s="201">
        <f t="shared" si="49"/>
        <v>9.1431780758017499E-7</v>
      </c>
      <c r="BW56" s="101">
        <f t="shared" si="50"/>
        <v>6.414285714285714E-2</v>
      </c>
      <c r="BX56" s="119"/>
      <c r="BY56" s="202">
        <f t="shared" si="51"/>
        <v>4.6848291172011662E-6</v>
      </c>
      <c r="BZ56" s="42"/>
      <c r="CA56" s="119"/>
      <c r="CB56" s="81"/>
      <c r="CC56" s="124">
        <v>3.3</v>
      </c>
      <c r="CD56" s="101">
        <f t="shared" si="52"/>
        <v>6.0000000000000001E-3</v>
      </c>
      <c r="CE56" s="101">
        <f t="shared" si="53"/>
        <v>7.6314285714285723E-2</v>
      </c>
      <c r="CF56" s="101">
        <f t="shared" si="84"/>
        <v>0.12228571428571429</v>
      </c>
      <c r="CG56" s="101">
        <f t="shared" si="85"/>
        <v>6.0000000000000001E-3</v>
      </c>
      <c r="CI56" s="204">
        <f t="shared" si="54"/>
        <v>3.8157142857142862E-2</v>
      </c>
      <c r="CJ56" s="201">
        <f t="shared" si="86"/>
        <v>2.2222224735860067E-7</v>
      </c>
      <c r="CK56" s="201">
        <f t="shared" si="87"/>
        <v>2.2011428571428574E-9</v>
      </c>
      <c r="CM56" s="206">
        <f t="shared" si="88"/>
        <v>4.4664563757434418E-7</v>
      </c>
      <c r="CN56" s="209"/>
      <c r="CR56" s="81"/>
      <c r="CS56" s="124">
        <v>4.3</v>
      </c>
      <c r="CT56" s="204">
        <f t="shared" si="1"/>
        <v>250.35821127547723</v>
      </c>
      <c r="CU56" s="80"/>
      <c r="CW56" s="57">
        <v>3.8</v>
      </c>
      <c r="CX56" s="111">
        <f t="shared" si="73"/>
        <v>0.12857142857142859</v>
      </c>
      <c r="CY56" s="129">
        <f t="shared" si="74"/>
        <v>0</v>
      </c>
      <c r="CZ56" s="130"/>
      <c r="DA56" s="174">
        <f t="shared" si="75"/>
        <v>0</v>
      </c>
      <c r="DB56" s="80"/>
      <c r="DD56" s="57">
        <v>4.2</v>
      </c>
      <c r="DE56" s="111">
        <f t="shared" si="59"/>
        <v>0.12400000000000001</v>
      </c>
      <c r="DF56" s="123">
        <f t="shared" si="60"/>
        <v>-6.2000000000000013E-2</v>
      </c>
      <c r="DG56" s="552">
        <f t="shared" si="61"/>
        <v>-253323104.79453978</v>
      </c>
      <c r="DH56" s="496"/>
      <c r="DI56" s="553"/>
      <c r="DJ56" s="80"/>
      <c r="DL56" s="57">
        <v>4</v>
      </c>
      <c r="DM56" s="111">
        <f t="shared" si="68"/>
        <v>0.12628571428571431</v>
      </c>
      <c r="DN56" s="101">
        <f t="shared" si="20"/>
        <v>-129579913.38499756</v>
      </c>
      <c r="DO56" s="470">
        <f t="shared" si="69"/>
        <v>129579913.38499756</v>
      </c>
      <c r="DP56" s="470"/>
      <c r="DQ56" s="470"/>
      <c r="DR56" s="170">
        <f t="shared" si="22"/>
        <v>0</v>
      </c>
      <c r="DS56" s="171">
        <f t="shared" si="23"/>
        <v>-259159826.76999512</v>
      </c>
      <c r="DT56" s="80"/>
      <c r="DV56" s="57">
        <v>4.2</v>
      </c>
      <c r="DW56" s="111">
        <f t="shared" si="62"/>
        <v>0.12400000000000001</v>
      </c>
      <c r="DX56" s="190">
        <f t="shared" si="12"/>
        <v>6.4172595422745384E+16</v>
      </c>
      <c r="DY56" s="172">
        <f t="shared" si="13"/>
        <v>1.7763875125602024</v>
      </c>
      <c r="EB56" s="80"/>
      <c r="ED56" s="81"/>
      <c r="EE56" s="124">
        <v>3.6</v>
      </c>
      <c r="EF56" s="417">
        <f t="shared" si="79"/>
        <v>6.242857142857143E-2</v>
      </c>
      <c r="EG56" s="579">
        <f t="shared" si="80"/>
        <v>2.7846710204081638E-5</v>
      </c>
      <c r="EH56" s="579"/>
      <c r="EI56" s="119">
        <f t="shared" si="81"/>
        <v>299.995769545168</v>
      </c>
      <c r="EJ56" s="172">
        <f t="shared" si="35"/>
        <v>1.166683118667456</v>
      </c>
      <c r="EK56" s="80"/>
      <c r="EN56" s="81"/>
      <c r="EO56" s="124">
        <v>4.3</v>
      </c>
      <c r="EP56" s="204">
        <f t="shared" si="58"/>
        <v>325.92073557874647</v>
      </c>
      <c r="EQ56" s="80"/>
      <c r="ES56" s="41">
        <v>3.8</v>
      </c>
      <c r="ET56" s="124">
        <f t="shared" si="76"/>
        <v>7.3028571428571443E-2</v>
      </c>
      <c r="EU56" s="129">
        <f t="shared" si="77"/>
        <v>0</v>
      </c>
      <c r="EV56" s="119"/>
      <c r="EW56" s="451">
        <f t="shared" si="78"/>
        <v>0</v>
      </c>
      <c r="EX56" s="80"/>
      <c r="EZ56" s="41">
        <v>4.2</v>
      </c>
      <c r="FA56" s="101">
        <f t="shared" si="63"/>
        <v>7.0400000000000004E-2</v>
      </c>
      <c r="FB56" s="101">
        <f t="shared" si="64"/>
        <v>-3.5200000000000002E-2</v>
      </c>
      <c r="FC56" s="543">
        <f t="shared" si="65"/>
        <v>-329301315.49095833</v>
      </c>
      <c r="FD56" s="514"/>
      <c r="FE56" s="544"/>
      <c r="FF56" s="80"/>
      <c r="FH56" s="41">
        <v>4</v>
      </c>
      <c r="FI56" s="101">
        <f t="shared" si="70"/>
        <v>7.1714285714285717E-2</v>
      </c>
      <c r="FJ56" s="119">
        <f t="shared" si="71"/>
        <v>-167983982.24790928</v>
      </c>
      <c r="FK56" s="541">
        <f t="shared" si="72"/>
        <v>167983982.24790928</v>
      </c>
      <c r="FL56" s="541"/>
      <c r="FM56" s="541"/>
      <c r="FN56" s="170">
        <f t="shared" si="24"/>
        <v>0</v>
      </c>
      <c r="FO56" s="184">
        <f t="shared" si="25"/>
        <v>-335967964.49581856</v>
      </c>
      <c r="FP56" s="80"/>
      <c r="FR56" s="41">
        <v>4.2</v>
      </c>
      <c r="FS56" s="101">
        <f t="shared" si="66"/>
        <v>7.0400000000000004E-2</v>
      </c>
      <c r="FT56" s="190">
        <f t="shared" si="14"/>
        <v>1.0843935638407568E+17</v>
      </c>
      <c r="FU56" s="172">
        <f t="shared" si="67"/>
        <v>1.366529615373965</v>
      </c>
      <c r="FX56" s="80"/>
      <c r="GA56" s="51"/>
      <c r="GB56" s="41">
        <v>4.9000000000000004</v>
      </c>
      <c r="GC56" s="42">
        <v>-4130</v>
      </c>
      <c r="GD56" s="50"/>
      <c r="GE56" s="51"/>
      <c r="GF56" s="41">
        <v>4.9000000000000004</v>
      </c>
      <c r="GG56" s="42">
        <v>11809</v>
      </c>
      <c r="GH56" s="50"/>
      <c r="GI56" s="51"/>
      <c r="GJ56" s="41">
        <v>4.9000000000000004</v>
      </c>
      <c r="GK56" s="42">
        <v>-840</v>
      </c>
      <c r="GL56" s="50"/>
      <c r="GM56" s="51"/>
      <c r="GN56" s="41">
        <v>4.9000000000000004</v>
      </c>
      <c r="GO56" s="42">
        <v>2658.25</v>
      </c>
      <c r="GP56" s="88"/>
    </row>
    <row r="57" spans="11:198">
      <c r="K57" s="63">
        <v>3.1</v>
      </c>
      <c r="L57" s="64">
        <f t="shared" si="55"/>
        <v>1.5849369677607739</v>
      </c>
      <c r="N57" s="63">
        <v>3.1</v>
      </c>
      <c r="O57" s="64">
        <f t="shared" si="57"/>
        <v>1.2348205769686147</v>
      </c>
      <c r="BJ57" s="198"/>
      <c r="BK57" s="199"/>
      <c r="BL57" s="124">
        <v>3.4</v>
      </c>
      <c r="BM57" s="101">
        <f t="shared" si="36"/>
        <v>7.5657142857142867E-2</v>
      </c>
      <c r="BN57" s="101">
        <f t="shared" si="44"/>
        <v>6.0000000000000001E-3</v>
      </c>
      <c r="BO57" s="101">
        <f t="shared" si="82"/>
        <v>6.0000000000000001E-3</v>
      </c>
      <c r="BP57" s="101">
        <f t="shared" si="83"/>
        <v>0.12114285714285715</v>
      </c>
      <c r="BQ57" s="119"/>
      <c r="BR57" s="204">
        <f t="shared" si="45"/>
        <v>6.6571428571428573E-2</v>
      </c>
      <c r="BS57" s="101">
        <f t="shared" si="46"/>
        <v>0.13014285714285714</v>
      </c>
      <c r="BT57" s="201">
        <f t="shared" si="47"/>
        <v>4.5394285714285722E-4</v>
      </c>
      <c r="BU57" s="201">
        <f t="shared" si="48"/>
        <v>1.3618285714285718E-9</v>
      </c>
      <c r="BV57" s="201">
        <f t="shared" si="49"/>
        <v>8.8892156268221584E-7</v>
      </c>
      <c r="BW57" s="101">
        <f t="shared" si="50"/>
        <v>6.357142857142857E-2</v>
      </c>
      <c r="BX57" s="119"/>
      <c r="BY57" s="202">
        <f t="shared" si="51"/>
        <v>4.5607078437317789E-6</v>
      </c>
      <c r="BZ57" s="42"/>
      <c r="CA57" s="119"/>
      <c r="CB57" s="81"/>
      <c r="CC57" s="124">
        <v>3.4</v>
      </c>
      <c r="CD57" s="101">
        <f t="shared" si="52"/>
        <v>6.0000000000000001E-3</v>
      </c>
      <c r="CE57" s="101">
        <f t="shared" si="53"/>
        <v>7.5657142857142867E-2</v>
      </c>
      <c r="CF57" s="101">
        <f t="shared" si="84"/>
        <v>0.12114285714285715</v>
      </c>
      <c r="CG57" s="101">
        <f t="shared" si="85"/>
        <v>6.0000000000000001E-3</v>
      </c>
      <c r="CI57" s="204">
        <f t="shared" si="54"/>
        <v>3.7828571428571434E-2</v>
      </c>
      <c r="CJ57" s="201">
        <f t="shared" si="86"/>
        <v>2.1653086637900885E-7</v>
      </c>
      <c r="CK57" s="201">
        <f t="shared" si="87"/>
        <v>2.1805714285714289E-9</v>
      </c>
      <c r="CM57" s="206">
        <f t="shared" si="88"/>
        <v>4.3524230418658915E-7</v>
      </c>
      <c r="CN57" s="209"/>
      <c r="CR57" s="81"/>
      <c r="CS57" s="124">
        <v>4.4000000000000004</v>
      </c>
      <c r="CT57" s="204">
        <f t="shared" si="1"/>
        <v>247.36217345140582</v>
      </c>
      <c r="CU57" s="80"/>
      <c r="CW57" s="41">
        <v>3.9</v>
      </c>
      <c r="CX57" s="111">
        <f t="shared" si="73"/>
        <v>0.12742857142857145</v>
      </c>
      <c r="CY57" s="129">
        <f t="shared" si="74"/>
        <v>0</v>
      </c>
      <c r="CZ57" s="130"/>
      <c r="DA57" s="174">
        <f t="shared" si="75"/>
        <v>0</v>
      </c>
      <c r="DB57" s="80"/>
      <c r="DD57" s="41">
        <v>4.3</v>
      </c>
      <c r="DE57" s="111">
        <f t="shared" si="59"/>
        <v>0.12285714285714287</v>
      </c>
      <c r="DF57" s="123">
        <f t="shared" si="60"/>
        <v>-6.1428571428571443E-2</v>
      </c>
      <c r="DG57" s="552">
        <f t="shared" si="61"/>
        <v>-250358211.27547729</v>
      </c>
      <c r="DH57" s="496"/>
      <c r="DI57" s="553"/>
      <c r="DJ57" s="80"/>
      <c r="DL57" s="41">
        <v>4.0999999999999996</v>
      </c>
      <c r="DM57" s="111">
        <f t="shared" si="68"/>
        <v>0.12514285714285717</v>
      </c>
      <c r="DN57" s="101">
        <f t="shared" si="20"/>
        <v>-128128469.36784868</v>
      </c>
      <c r="DO57" s="470">
        <f t="shared" si="69"/>
        <v>128128469.36784868</v>
      </c>
      <c r="DP57" s="470"/>
      <c r="DQ57" s="470"/>
      <c r="DR57" s="170">
        <f t="shared" si="22"/>
        <v>0</v>
      </c>
      <c r="DS57" s="171">
        <f t="shared" si="23"/>
        <v>-256256938.73569736</v>
      </c>
      <c r="DT57" s="80"/>
      <c r="DV57" s="41">
        <v>4.3</v>
      </c>
      <c r="DW57" s="111">
        <f t="shared" si="62"/>
        <v>0.12285714285714287</v>
      </c>
      <c r="DX57" s="190">
        <f t="shared" si="12"/>
        <v>6.2679233953056528E+16</v>
      </c>
      <c r="DY57" s="172">
        <f t="shared" si="13"/>
        <v>1.7974245690102424</v>
      </c>
      <c r="EB57" s="80"/>
      <c r="ED57" s="81"/>
      <c r="EE57" s="124">
        <v>3.7</v>
      </c>
      <c r="EF57" s="417">
        <f t="shared" si="79"/>
        <v>6.1857142857142861E-2</v>
      </c>
      <c r="EG57" s="579">
        <f t="shared" si="80"/>
        <v>2.7347926530612247E-5</v>
      </c>
      <c r="EH57" s="579"/>
      <c r="EI57" s="119">
        <f t="shared" si="81"/>
        <v>298.17806232708608</v>
      </c>
      <c r="EJ57" s="172">
        <f t="shared" si="35"/>
        <v>1.1737952727590935</v>
      </c>
      <c r="EK57" s="80"/>
      <c r="EN57" s="81"/>
      <c r="EO57" s="124">
        <v>4.4000000000000004</v>
      </c>
      <c r="EP57" s="204">
        <f t="shared" si="58"/>
        <v>322.50865530458174</v>
      </c>
      <c r="EQ57" s="80"/>
      <c r="ES57" s="41">
        <v>3.9</v>
      </c>
      <c r="ET57" s="124">
        <f t="shared" si="76"/>
        <v>7.2371428571428573E-2</v>
      </c>
      <c r="EU57" s="129">
        <f t="shared" si="77"/>
        <v>0</v>
      </c>
      <c r="EV57" s="119"/>
      <c r="EW57" s="451">
        <f t="shared" si="78"/>
        <v>0</v>
      </c>
      <c r="EX57" s="80"/>
      <c r="EZ57" s="41">
        <v>4.3</v>
      </c>
      <c r="FA57" s="101">
        <f t="shared" si="63"/>
        <v>6.9742857142857148E-2</v>
      </c>
      <c r="FB57" s="101">
        <f t="shared" si="64"/>
        <v>-3.4871428571428574E-2</v>
      </c>
      <c r="FC57" s="543">
        <f t="shared" si="65"/>
        <v>-325920735.5787465</v>
      </c>
      <c r="FD57" s="514"/>
      <c r="FE57" s="544"/>
      <c r="FF57" s="80"/>
      <c r="FH57" s="41">
        <v>4.0999999999999996</v>
      </c>
      <c r="FI57" s="101">
        <f t="shared" si="70"/>
        <v>7.105714285714286E-2</v>
      </c>
      <c r="FJ57" s="119">
        <f t="shared" si="71"/>
        <v>-166325192.26555109</v>
      </c>
      <c r="FK57" s="541">
        <f t="shared" si="72"/>
        <v>166325192.26555109</v>
      </c>
      <c r="FL57" s="541"/>
      <c r="FM57" s="541"/>
      <c r="FN57" s="170">
        <f t="shared" si="24"/>
        <v>0</v>
      </c>
      <c r="FO57" s="184">
        <f t="shared" si="25"/>
        <v>-332650384.53110218</v>
      </c>
      <c r="FP57" s="80"/>
      <c r="FR57" s="41">
        <v>4.3</v>
      </c>
      <c r="FS57" s="101">
        <f t="shared" si="66"/>
        <v>6.9742857142857148E-2</v>
      </c>
      <c r="FT57" s="190">
        <f t="shared" si="14"/>
        <v>1.062243258801912E+17</v>
      </c>
      <c r="FU57" s="172">
        <f t="shared" si="67"/>
        <v>1.3807038057916827</v>
      </c>
      <c r="FX57" s="80"/>
      <c r="GA57" s="51"/>
      <c r="GB57" s="41">
        <v>5</v>
      </c>
      <c r="GC57" s="42">
        <v>-4050</v>
      </c>
      <c r="GD57" s="50"/>
      <c r="GE57" s="51"/>
      <c r="GF57" s="41">
        <v>5</v>
      </c>
      <c r="GG57" s="42">
        <v>11400</v>
      </c>
      <c r="GH57" s="50"/>
      <c r="GI57" s="51"/>
      <c r="GJ57" s="41">
        <v>5</v>
      </c>
      <c r="GK57" s="42">
        <v>-825</v>
      </c>
      <c r="GL57" s="50"/>
      <c r="GM57" s="51"/>
      <c r="GN57" s="41">
        <v>5</v>
      </c>
      <c r="GO57" s="42">
        <v>2575</v>
      </c>
      <c r="GP57" s="88"/>
    </row>
    <row r="58" spans="11:198">
      <c r="K58" s="63">
        <v>3.2</v>
      </c>
      <c r="L58" s="64">
        <f t="shared" ref="L58:L89" si="89">DY46</f>
        <v>1.5997726685610953</v>
      </c>
      <c r="N58" s="63">
        <v>3.2</v>
      </c>
      <c r="O58" s="64">
        <f t="shared" ref="O58:O89" si="90">FU46</f>
        <v>1.2452053132649215</v>
      </c>
      <c r="BJ58" s="198"/>
      <c r="BK58" s="199"/>
      <c r="BL58" s="124">
        <v>3.5</v>
      </c>
      <c r="BM58" s="101">
        <f t="shared" si="36"/>
        <v>7.5000000000000011E-2</v>
      </c>
      <c r="BN58" s="101">
        <f t="shared" si="44"/>
        <v>6.0000000000000001E-3</v>
      </c>
      <c r="BO58" s="101">
        <f t="shared" si="82"/>
        <v>6.0000000000000001E-3</v>
      </c>
      <c r="BP58" s="101">
        <f t="shared" si="83"/>
        <v>0.12</v>
      </c>
      <c r="BQ58" s="119"/>
      <c r="BR58" s="204">
        <f t="shared" si="45"/>
        <v>6.6000000000000003E-2</v>
      </c>
      <c r="BS58" s="101">
        <f t="shared" si="46"/>
        <v>0.129</v>
      </c>
      <c r="BT58" s="201">
        <f t="shared" si="47"/>
        <v>4.500000000000001E-4</v>
      </c>
      <c r="BU58" s="201">
        <f t="shared" si="48"/>
        <v>1.3500000000000003E-9</v>
      </c>
      <c r="BV58" s="201">
        <f t="shared" si="49"/>
        <v>8.6400000000000001E-7</v>
      </c>
      <c r="BW58" s="101">
        <f t="shared" si="50"/>
        <v>6.3E-2</v>
      </c>
      <c r="BX58" s="119"/>
      <c r="BY58" s="202">
        <f t="shared" si="51"/>
        <v>4.4388000000000006E-6</v>
      </c>
      <c r="BZ58" s="42"/>
      <c r="CA58" s="119"/>
      <c r="CB58" s="81"/>
      <c r="CC58" s="124">
        <v>3.5</v>
      </c>
      <c r="CD58" s="101">
        <f t="shared" si="52"/>
        <v>6.0000000000000001E-3</v>
      </c>
      <c r="CE58" s="101">
        <f t="shared" si="53"/>
        <v>7.5000000000000011E-2</v>
      </c>
      <c r="CF58" s="101">
        <f t="shared" si="84"/>
        <v>0.12</v>
      </c>
      <c r="CG58" s="101">
        <f t="shared" si="85"/>
        <v>6.0000000000000001E-3</v>
      </c>
      <c r="CI58" s="204">
        <f t="shared" si="54"/>
        <v>3.7500000000000006E-2</v>
      </c>
      <c r="CJ58" s="201">
        <f t="shared" si="86"/>
        <v>2.1093750000000007E-7</v>
      </c>
      <c r="CK58" s="201">
        <f t="shared" si="87"/>
        <v>2.16E-9</v>
      </c>
      <c r="CM58" s="206">
        <f t="shared" si="88"/>
        <v>4.2403500000000016E-7</v>
      </c>
      <c r="CN58" s="209"/>
      <c r="CR58" s="81"/>
      <c r="CS58" s="124">
        <v>4.5</v>
      </c>
      <c r="CT58" s="204">
        <f t="shared" si="1"/>
        <v>244.33493875171024</v>
      </c>
      <c r="CU58" s="80"/>
      <c r="CW58" s="57">
        <v>4</v>
      </c>
      <c r="CX58" s="111">
        <f t="shared" si="73"/>
        <v>0.12628571428571431</v>
      </c>
      <c r="CY58" s="129">
        <f t="shared" si="74"/>
        <v>0</v>
      </c>
      <c r="CZ58" s="130"/>
      <c r="DA58" s="174">
        <f t="shared" si="75"/>
        <v>0</v>
      </c>
      <c r="DB58" s="80"/>
      <c r="DD58" s="57">
        <v>4.4000000000000004</v>
      </c>
      <c r="DE58" s="111">
        <f t="shared" si="59"/>
        <v>0.12171428571428572</v>
      </c>
      <c r="DF58" s="123">
        <f t="shared" si="60"/>
        <v>-6.0857142857142867E-2</v>
      </c>
      <c r="DG58" s="552">
        <f t="shared" si="61"/>
        <v>-247362173.45140588</v>
      </c>
      <c r="DH58" s="496"/>
      <c r="DI58" s="553"/>
      <c r="DJ58" s="80"/>
      <c r="DL58" s="57">
        <v>4.2</v>
      </c>
      <c r="DM58" s="111">
        <f t="shared" si="68"/>
        <v>0.12400000000000001</v>
      </c>
      <c r="DN58" s="101">
        <f t="shared" si="20"/>
        <v>-126661552.39726989</v>
      </c>
      <c r="DO58" s="470">
        <f t="shared" si="69"/>
        <v>126661552.39726989</v>
      </c>
      <c r="DP58" s="470"/>
      <c r="DQ58" s="470"/>
      <c r="DR58" s="170">
        <f t="shared" si="22"/>
        <v>0</v>
      </c>
      <c r="DS58" s="171">
        <f t="shared" si="23"/>
        <v>-253323104.79453978</v>
      </c>
      <c r="DT58" s="80"/>
      <c r="DV58" s="57">
        <v>4.4000000000000004</v>
      </c>
      <c r="DW58" s="111">
        <f t="shared" si="62"/>
        <v>0.12171428571428572</v>
      </c>
      <c r="DX58" s="190">
        <f t="shared" si="12"/>
        <v>6.1188044854603408E+16</v>
      </c>
      <c r="DY58" s="172">
        <f t="shared" si="13"/>
        <v>1.8191948822296478</v>
      </c>
      <c r="EB58" s="80"/>
      <c r="ED58" s="81"/>
      <c r="EE58" s="124">
        <v>3.8</v>
      </c>
      <c r="EF58" s="417">
        <f t="shared" si="79"/>
        <v>6.1285714285714291E-2</v>
      </c>
      <c r="EG58" s="579">
        <f t="shared" si="80"/>
        <v>2.6853648979591846E-5</v>
      </c>
      <c r="EH58" s="579"/>
      <c r="EI58" s="119">
        <f t="shared" si="81"/>
        <v>296.32508105824877</v>
      </c>
      <c r="EJ58" s="172">
        <f t="shared" si="35"/>
        <v>1.1811352543971811</v>
      </c>
      <c r="EK58" s="80"/>
      <c r="EN58" s="81"/>
      <c r="EO58" s="124">
        <v>4.5</v>
      </c>
      <c r="EP58" s="204">
        <f t="shared" si="58"/>
        <v>319.06512062364408</v>
      </c>
      <c r="EQ58" s="80"/>
      <c r="ES58" s="41">
        <v>4</v>
      </c>
      <c r="ET58" s="124">
        <f t="shared" si="76"/>
        <v>7.1714285714285717E-2</v>
      </c>
      <c r="EU58" s="129">
        <f t="shared" si="77"/>
        <v>0</v>
      </c>
      <c r="EV58" s="119"/>
      <c r="EW58" s="451">
        <f t="shared" si="78"/>
        <v>0</v>
      </c>
      <c r="EX58" s="80"/>
      <c r="EZ58" s="41">
        <v>4.4000000000000004</v>
      </c>
      <c r="FA58" s="101">
        <f t="shared" si="63"/>
        <v>6.9085714285714292E-2</v>
      </c>
      <c r="FB58" s="101">
        <f t="shared" si="64"/>
        <v>-3.4542857142857146E-2</v>
      </c>
      <c r="FC58" s="543">
        <f t="shared" si="65"/>
        <v>-322508655.30458176</v>
      </c>
      <c r="FD58" s="514"/>
      <c r="FE58" s="544"/>
      <c r="FF58" s="80"/>
      <c r="FH58" s="41">
        <v>4.2</v>
      </c>
      <c r="FI58" s="101">
        <f t="shared" si="70"/>
        <v>7.0400000000000004E-2</v>
      </c>
      <c r="FJ58" s="119">
        <f t="shared" si="71"/>
        <v>-164650657.74547917</v>
      </c>
      <c r="FK58" s="541">
        <f t="shared" si="72"/>
        <v>164650657.74547917</v>
      </c>
      <c r="FL58" s="541"/>
      <c r="FM58" s="541"/>
      <c r="FN58" s="170">
        <f t="shared" si="24"/>
        <v>0</v>
      </c>
      <c r="FO58" s="184">
        <f t="shared" si="25"/>
        <v>-329301315.49095833</v>
      </c>
      <c r="FP58" s="80"/>
      <c r="FR58" s="41">
        <v>4.4000000000000004</v>
      </c>
      <c r="FS58" s="101">
        <f t="shared" si="66"/>
        <v>6.9085714285714292E-2</v>
      </c>
      <c r="FT58" s="190">
        <f t="shared" si="14"/>
        <v>1.0401183274636954E+17</v>
      </c>
      <c r="FU58" s="172">
        <f t="shared" si="67"/>
        <v>1.3953113896277096</v>
      </c>
      <c r="FX58" s="80"/>
      <c r="GA58" s="51"/>
      <c r="GB58" s="41">
        <v>5.0999999999999996</v>
      </c>
      <c r="GC58" s="42">
        <v>-3970.0000000000005</v>
      </c>
      <c r="GD58" s="50"/>
      <c r="GE58" s="51"/>
      <c r="GF58" s="41">
        <v>5.0999999999999996</v>
      </c>
      <c r="GG58" s="42">
        <v>10999</v>
      </c>
      <c r="GH58" s="50"/>
      <c r="GI58" s="51"/>
      <c r="GJ58" s="41">
        <v>5.0999999999999996</v>
      </c>
      <c r="GK58" s="42">
        <v>-810</v>
      </c>
      <c r="GL58" s="50"/>
      <c r="GM58" s="51"/>
      <c r="GN58" s="41">
        <v>5.0999999999999996</v>
      </c>
      <c r="GO58" s="42">
        <v>2493.2500000000009</v>
      </c>
      <c r="GP58" s="88"/>
    </row>
    <row r="59" spans="11:198">
      <c r="K59" s="63">
        <v>3.3</v>
      </c>
      <c r="L59" s="64">
        <f t="shared" si="89"/>
        <v>1.6150569830139281</v>
      </c>
      <c r="N59" s="63">
        <v>3.3</v>
      </c>
      <c r="O59" s="64">
        <f t="shared" si="90"/>
        <v>1.2558722061383969</v>
      </c>
      <c r="BJ59" s="198"/>
      <c r="BK59" s="199"/>
      <c r="BL59" s="124">
        <v>3.6</v>
      </c>
      <c r="BM59" s="101">
        <f t="shared" si="36"/>
        <v>7.4342857142857155E-2</v>
      </c>
      <c r="BN59" s="101">
        <f t="shared" si="44"/>
        <v>6.0000000000000001E-3</v>
      </c>
      <c r="BO59" s="101">
        <f t="shared" si="82"/>
        <v>6.0000000000000001E-3</v>
      </c>
      <c r="BP59" s="101">
        <f t="shared" si="83"/>
        <v>0.11885714285714286</v>
      </c>
      <c r="BQ59" s="119"/>
      <c r="BR59" s="204">
        <f t="shared" si="45"/>
        <v>6.5428571428571433E-2</v>
      </c>
      <c r="BS59" s="101">
        <f t="shared" si="46"/>
        <v>0.12785714285714286</v>
      </c>
      <c r="BT59" s="201">
        <f t="shared" si="47"/>
        <v>4.4605714285714292E-4</v>
      </c>
      <c r="BU59" s="201">
        <f t="shared" si="48"/>
        <v>1.3381714285714288E-9</v>
      </c>
      <c r="BV59" s="201">
        <f t="shared" si="49"/>
        <v>8.3954864139941692E-7</v>
      </c>
      <c r="BW59" s="101">
        <f t="shared" si="50"/>
        <v>6.242857142857143E-2</v>
      </c>
      <c r="BX59" s="119"/>
      <c r="BY59" s="202">
        <f t="shared" si="51"/>
        <v>4.3190856583090384E-6</v>
      </c>
      <c r="BZ59" s="42"/>
      <c r="CA59" s="119"/>
      <c r="CB59" s="81"/>
      <c r="CC59" s="124">
        <v>3.6</v>
      </c>
      <c r="CD59" s="101">
        <f t="shared" si="52"/>
        <v>6.0000000000000001E-3</v>
      </c>
      <c r="CE59" s="101">
        <f t="shared" si="53"/>
        <v>7.4342857142857155E-2</v>
      </c>
      <c r="CF59" s="101">
        <f t="shared" si="84"/>
        <v>0.11885714285714286</v>
      </c>
      <c r="CG59" s="101">
        <f t="shared" si="85"/>
        <v>6.0000000000000001E-3</v>
      </c>
      <c r="CI59" s="204">
        <f t="shared" si="54"/>
        <v>3.7171428571428577E-2</v>
      </c>
      <c r="CJ59" s="201">
        <f t="shared" si="86"/>
        <v>2.0544129688629746E-7</v>
      </c>
      <c r="CK59" s="201">
        <f t="shared" si="87"/>
        <v>2.1394285714285715E-9</v>
      </c>
      <c r="CM59" s="206">
        <f t="shared" si="88"/>
        <v>4.1302202234402349E-7</v>
      </c>
      <c r="CN59" s="209"/>
      <c r="CR59" s="81"/>
      <c r="CS59" s="124">
        <v>4.5999999999999996</v>
      </c>
      <c r="CT59" s="204">
        <f t="shared" si="1"/>
        <v>241.27649028199923</v>
      </c>
      <c r="CU59" s="80"/>
      <c r="CW59" s="41">
        <v>4.0999999999999996</v>
      </c>
      <c r="CX59" s="111">
        <f t="shared" si="73"/>
        <v>0.12514285714285717</v>
      </c>
      <c r="CY59" s="129">
        <f t="shared" si="74"/>
        <v>0</v>
      </c>
      <c r="CZ59" s="130"/>
      <c r="DA59" s="174">
        <f t="shared" si="75"/>
        <v>0</v>
      </c>
      <c r="DB59" s="80"/>
      <c r="DD59" s="41">
        <v>4.5</v>
      </c>
      <c r="DE59" s="111">
        <f t="shared" si="59"/>
        <v>0.12057142857142858</v>
      </c>
      <c r="DF59" s="123">
        <f t="shared" si="60"/>
        <v>-6.0285714285714297E-2</v>
      </c>
      <c r="DG59" s="552">
        <f t="shared" si="61"/>
        <v>-244334938.7517103</v>
      </c>
      <c r="DH59" s="496"/>
      <c r="DI59" s="553"/>
      <c r="DJ59" s="80"/>
      <c r="DL59" s="41">
        <v>4.3</v>
      </c>
      <c r="DM59" s="111">
        <f t="shared" si="68"/>
        <v>0.12285714285714287</v>
      </c>
      <c r="DN59" s="101">
        <f t="shared" si="20"/>
        <v>-125179105.63773865</v>
      </c>
      <c r="DO59" s="470">
        <f t="shared" si="69"/>
        <v>125179105.63773865</v>
      </c>
      <c r="DP59" s="470"/>
      <c r="DQ59" s="470"/>
      <c r="DR59" s="170">
        <f t="shared" si="22"/>
        <v>0</v>
      </c>
      <c r="DS59" s="171">
        <f t="shared" si="23"/>
        <v>-250358211.27547729</v>
      </c>
      <c r="DT59" s="80"/>
      <c r="DV59" s="41">
        <v>4.5</v>
      </c>
      <c r="DW59" s="111">
        <f t="shared" si="62"/>
        <v>0.12057142857142858</v>
      </c>
      <c r="DX59" s="190">
        <f t="shared" si="12"/>
        <v>5.9699562294802024E+16</v>
      </c>
      <c r="DY59" s="172">
        <f t="shared" si="13"/>
        <v>1.8417341469828989</v>
      </c>
      <c r="EB59" s="80"/>
      <c r="ED59" s="81"/>
      <c r="EE59" s="124">
        <v>3.9</v>
      </c>
      <c r="EF59" s="417">
        <f t="shared" si="79"/>
        <v>6.0714285714285721E-2</v>
      </c>
      <c r="EG59" s="579">
        <f t="shared" si="80"/>
        <v>2.6363877551020411E-5</v>
      </c>
      <c r="EH59" s="579"/>
      <c r="EI59" s="119">
        <f t="shared" si="81"/>
        <v>294.43579266836622</v>
      </c>
      <c r="EJ59" s="172">
        <f t="shared" si="35"/>
        <v>1.1887141737357243</v>
      </c>
      <c r="EK59" s="80"/>
      <c r="EN59" s="81"/>
      <c r="EO59" s="124">
        <v>4.5999999999999996</v>
      </c>
      <c r="EP59" s="204">
        <f t="shared" si="58"/>
        <v>315.59021634869049</v>
      </c>
      <c r="EQ59" s="80"/>
      <c r="ES59" s="41">
        <v>4.0999999999999996</v>
      </c>
      <c r="ET59" s="124">
        <f t="shared" si="76"/>
        <v>7.105714285714286E-2</v>
      </c>
      <c r="EU59" s="129">
        <f t="shared" si="77"/>
        <v>0</v>
      </c>
      <c r="EV59" s="119"/>
      <c r="EW59" s="451">
        <f t="shared" si="78"/>
        <v>0</v>
      </c>
      <c r="EX59" s="80"/>
      <c r="EZ59" s="41">
        <v>4.5</v>
      </c>
      <c r="FA59" s="101">
        <f t="shared" si="63"/>
        <v>6.8428571428571436E-2</v>
      </c>
      <c r="FB59" s="101">
        <f t="shared" si="64"/>
        <v>-3.4214285714285718E-2</v>
      </c>
      <c r="FC59" s="543">
        <f t="shared" si="65"/>
        <v>-319065120.62364405</v>
      </c>
      <c r="FD59" s="514"/>
      <c r="FE59" s="544"/>
      <c r="FF59" s="80"/>
      <c r="FH59" s="41">
        <v>4.3</v>
      </c>
      <c r="FI59" s="101">
        <f t="shared" si="70"/>
        <v>6.9742857142857148E-2</v>
      </c>
      <c r="FJ59" s="119">
        <f t="shared" si="71"/>
        <v>-162960367.78937325</v>
      </c>
      <c r="FK59" s="541">
        <f t="shared" si="72"/>
        <v>162960367.78937325</v>
      </c>
      <c r="FL59" s="541"/>
      <c r="FM59" s="541"/>
      <c r="FN59" s="170">
        <f t="shared" si="24"/>
        <v>0</v>
      </c>
      <c r="FO59" s="184">
        <f t="shared" si="25"/>
        <v>-325920735.5787465</v>
      </c>
      <c r="FP59" s="80"/>
      <c r="FR59" s="41">
        <v>4.5</v>
      </c>
      <c r="FS59" s="101">
        <f t="shared" si="66"/>
        <v>6.8428571428571436E-2</v>
      </c>
      <c r="FT59" s="190">
        <f t="shared" si="14"/>
        <v>1.0180255119858053E+17</v>
      </c>
      <c r="FU59" s="172">
        <f t="shared" si="67"/>
        <v>1.4103703943584649</v>
      </c>
      <c r="FX59" s="80"/>
      <c r="GA59" s="51"/>
      <c r="GB59" s="41">
        <v>5.2</v>
      </c>
      <c r="GC59" s="42">
        <v>-3890</v>
      </c>
      <c r="GD59" s="50"/>
      <c r="GE59" s="51"/>
      <c r="GF59" s="41">
        <v>5.2</v>
      </c>
      <c r="GG59" s="42">
        <v>10606</v>
      </c>
      <c r="GH59" s="50"/>
      <c r="GI59" s="51"/>
      <c r="GJ59" s="41">
        <v>5.2</v>
      </c>
      <c r="GK59" s="42">
        <v>-795</v>
      </c>
      <c r="GL59" s="50"/>
      <c r="GM59" s="51"/>
      <c r="GN59" s="41">
        <v>5.2</v>
      </c>
      <c r="GO59" s="42">
        <v>2413</v>
      </c>
      <c r="GP59" s="88"/>
    </row>
    <row r="60" spans="11:198">
      <c r="K60" s="63">
        <v>3.4</v>
      </c>
      <c r="L60" s="64">
        <f t="shared" si="89"/>
        <v>1.6308093057212389</v>
      </c>
      <c r="N60" s="63">
        <v>3.4</v>
      </c>
      <c r="O60" s="64">
        <f t="shared" si="90"/>
        <v>1.2668320322522111</v>
      </c>
      <c r="BJ60" s="198"/>
      <c r="BK60" s="199"/>
      <c r="BL60" s="124">
        <v>3.7</v>
      </c>
      <c r="BM60" s="101">
        <f t="shared" si="36"/>
        <v>7.3685714285714285E-2</v>
      </c>
      <c r="BN60" s="101">
        <f t="shared" si="44"/>
        <v>6.0000000000000001E-3</v>
      </c>
      <c r="BO60" s="101">
        <f t="shared" si="82"/>
        <v>6.0000000000000001E-3</v>
      </c>
      <c r="BP60" s="101">
        <f t="shared" si="83"/>
        <v>0.11771428571428572</v>
      </c>
      <c r="BQ60" s="119"/>
      <c r="BR60" s="204">
        <f t="shared" si="45"/>
        <v>6.4857142857142863E-2</v>
      </c>
      <c r="BS60" s="101">
        <f t="shared" si="46"/>
        <v>0.12671428571428572</v>
      </c>
      <c r="BT60" s="201">
        <f t="shared" si="47"/>
        <v>4.4211428571428574E-4</v>
      </c>
      <c r="BU60" s="201">
        <f t="shared" si="48"/>
        <v>1.3263428571428573E-9</v>
      </c>
      <c r="BV60" s="201">
        <f t="shared" si="49"/>
        <v>8.1556300874635581E-7</v>
      </c>
      <c r="BW60" s="101">
        <f t="shared" si="50"/>
        <v>6.1857142857142861E-2</v>
      </c>
      <c r="BX60" s="119"/>
      <c r="BY60" s="202">
        <f t="shared" si="51"/>
        <v>4.2015448909620993E-6</v>
      </c>
      <c r="BZ60" s="42"/>
      <c r="CA60" s="119"/>
      <c r="CB60" s="81"/>
      <c r="CC60" s="124">
        <v>3.7</v>
      </c>
      <c r="CD60" s="101">
        <f t="shared" si="52"/>
        <v>6.0000000000000001E-3</v>
      </c>
      <c r="CE60" s="101">
        <f t="shared" si="53"/>
        <v>7.3685714285714285E-2</v>
      </c>
      <c r="CF60" s="101">
        <f t="shared" si="84"/>
        <v>0.11771428571428572</v>
      </c>
      <c r="CG60" s="101">
        <f t="shared" si="85"/>
        <v>6.0000000000000001E-3</v>
      </c>
      <c r="CI60" s="204">
        <f t="shared" si="54"/>
        <v>3.6842857142857142E-2</v>
      </c>
      <c r="CJ60" s="201">
        <f t="shared" si="86"/>
        <v>2.0004140570262391E-7</v>
      </c>
      <c r="CK60" s="201">
        <f t="shared" si="87"/>
        <v>2.118857142857143E-9</v>
      </c>
      <c r="CM60" s="206">
        <f t="shared" si="88"/>
        <v>4.0220166854810497E-7</v>
      </c>
      <c r="CN60" s="209"/>
      <c r="CR60" s="81"/>
      <c r="CS60" s="124">
        <v>4.7</v>
      </c>
      <c r="CT60" s="204">
        <f t="shared" si="1"/>
        <v>238.18685068138677</v>
      </c>
      <c r="CU60" s="80"/>
      <c r="CW60" s="57">
        <v>4.2</v>
      </c>
      <c r="CX60" s="111">
        <f t="shared" si="73"/>
        <v>0.12400000000000001</v>
      </c>
      <c r="CY60" s="129">
        <f t="shared" si="74"/>
        <v>0</v>
      </c>
      <c r="CZ60" s="130"/>
      <c r="DA60" s="174">
        <f t="shared" si="75"/>
        <v>0</v>
      </c>
      <c r="DB60" s="80"/>
      <c r="DD60" s="57">
        <v>4.5999999999999996</v>
      </c>
      <c r="DE60" s="111">
        <f t="shared" si="59"/>
        <v>0.11942857142857144</v>
      </c>
      <c r="DF60" s="123">
        <f t="shared" si="60"/>
        <v>-5.9714285714285727E-2</v>
      </c>
      <c r="DG60" s="552">
        <f t="shared" si="61"/>
        <v>-241276490.28199926</v>
      </c>
      <c r="DH60" s="496"/>
      <c r="DI60" s="553"/>
      <c r="DJ60" s="80"/>
      <c r="DL60" s="57">
        <v>4.4000000000000004</v>
      </c>
      <c r="DM60" s="111">
        <f t="shared" si="68"/>
        <v>0.12171428571428572</v>
      </c>
      <c r="DN60" s="101">
        <f t="shared" si="20"/>
        <v>-123681086.72570294</v>
      </c>
      <c r="DO60" s="470">
        <f t="shared" si="69"/>
        <v>123681086.72570294</v>
      </c>
      <c r="DP60" s="470"/>
      <c r="DQ60" s="470"/>
      <c r="DR60" s="170">
        <f t="shared" si="22"/>
        <v>0</v>
      </c>
      <c r="DS60" s="171">
        <f t="shared" si="23"/>
        <v>-247362173.45140588</v>
      </c>
      <c r="DT60" s="80"/>
      <c r="DV60" s="57">
        <v>4.5999999999999996</v>
      </c>
      <c r="DW60" s="111">
        <f t="shared" si="62"/>
        <v>0.11942857142857144</v>
      </c>
      <c r="DX60" s="190">
        <f t="shared" si="12"/>
        <v>5.821434476279968E+16</v>
      </c>
      <c r="DY60" s="172">
        <f t="shared" si="13"/>
        <v>1.8650801803111807</v>
      </c>
      <c r="EB60" s="80"/>
      <c r="ED60" s="81"/>
      <c r="EE60" s="124">
        <v>4</v>
      </c>
      <c r="EF60" s="417">
        <f t="shared" si="79"/>
        <v>6.0142857142857151E-2</v>
      </c>
      <c r="EG60" s="579">
        <f t="shared" si="80"/>
        <v>2.5878612244897963E-5</v>
      </c>
      <c r="EH60" s="579"/>
      <c r="EI60" s="119">
        <f t="shared" si="81"/>
        <v>292.50912348935958</v>
      </c>
      <c r="EJ60" s="172">
        <f t="shared" si="35"/>
        <v>1.1965438746827044</v>
      </c>
      <c r="EK60" s="80"/>
      <c r="EN60" s="81"/>
      <c r="EO60" s="124">
        <v>4.7</v>
      </c>
      <c r="EP60" s="204">
        <f t="shared" si="58"/>
        <v>312.08406986177187</v>
      </c>
      <c r="EQ60" s="80"/>
      <c r="ES60" s="41">
        <v>4.2</v>
      </c>
      <c r="ET60" s="124">
        <f t="shared" si="76"/>
        <v>7.0400000000000004E-2</v>
      </c>
      <c r="EU60" s="129">
        <f t="shared" si="77"/>
        <v>0</v>
      </c>
      <c r="EV60" s="119"/>
      <c r="EW60" s="451">
        <f t="shared" si="78"/>
        <v>0</v>
      </c>
      <c r="EX60" s="80"/>
      <c r="EZ60" s="41">
        <v>4.5999999999999996</v>
      </c>
      <c r="FA60" s="101">
        <f t="shared" si="63"/>
        <v>6.777142857142858E-2</v>
      </c>
      <c r="FB60" s="101">
        <f t="shared" si="64"/>
        <v>-3.388571428571429E-2</v>
      </c>
      <c r="FC60" s="543">
        <f t="shared" si="65"/>
        <v>-315590216.34869051</v>
      </c>
      <c r="FD60" s="514"/>
      <c r="FE60" s="544"/>
      <c r="FF60" s="80"/>
      <c r="FH60" s="41">
        <v>4.4000000000000004</v>
      </c>
      <c r="FI60" s="101">
        <f t="shared" si="70"/>
        <v>6.9085714285714292E-2</v>
      </c>
      <c r="FJ60" s="119">
        <f t="shared" si="71"/>
        <v>-161254327.65229088</v>
      </c>
      <c r="FK60" s="541">
        <f t="shared" si="72"/>
        <v>161254327.65229088</v>
      </c>
      <c r="FL60" s="541"/>
      <c r="FM60" s="541"/>
      <c r="FN60" s="170">
        <f t="shared" si="24"/>
        <v>0</v>
      </c>
      <c r="FO60" s="184">
        <f t="shared" si="25"/>
        <v>-322508655.30458176</v>
      </c>
      <c r="FP60" s="80"/>
      <c r="FR60" s="41">
        <v>4.5999999999999996</v>
      </c>
      <c r="FS60" s="101">
        <f t="shared" si="66"/>
        <v>6.777142857142858E-2</v>
      </c>
      <c r="FT60" s="190">
        <f t="shared" si="14"/>
        <v>9.959718465501328E+16</v>
      </c>
      <c r="FU60" s="172">
        <f t="shared" si="67"/>
        <v>1.4258997164310134</v>
      </c>
      <c r="FX60" s="80"/>
      <c r="GA60" s="51"/>
      <c r="GB60" s="41">
        <v>5.3</v>
      </c>
      <c r="GC60" s="42">
        <v>-3810</v>
      </c>
      <c r="GD60" s="50"/>
      <c r="GE60" s="51"/>
      <c r="GF60" s="41">
        <v>5.3</v>
      </c>
      <c r="GG60" s="42">
        <v>10221</v>
      </c>
      <c r="GH60" s="50"/>
      <c r="GI60" s="51"/>
      <c r="GJ60" s="41">
        <v>5.3</v>
      </c>
      <c r="GK60" s="42">
        <v>-780</v>
      </c>
      <c r="GL60" s="50"/>
      <c r="GM60" s="51"/>
      <c r="GN60" s="41">
        <v>5.3</v>
      </c>
      <c r="GO60" s="42">
        <v>2334.25</v>
      </c>
      <c r="GP60" s="88"/>
    </row>
    <row r="61" spans="11:198">
      <c r="K61" s="63">
        <v>3.5</v>
      </c>
      <c r="L61" s="64">
        <f t="shared" si="89"/>
        <v>1.6470500927643787</v>
      </c>
      <c r="N61" s="63">
        <v>3.5</v>
      </c>
      <c r="O61" s="64">
        <f t="shared" si="90"/>
        <v>1.2780960753532185</v>
      </c>
      <c r="BJ61" s="198"/>
      <c r="BK61" s="199"/>
      <c r="BL61" s="124">
        <v>3.8</v>
      </c>
      <c r="BM61" s="101">
        <f t="shared" si="36"/>
        <v>7.3028571428571443E-2</v>
      </c>
      <c r="BN61" s="101">
        <f t="shared" si="44"/>
        <v>6.0000000000000001E-3</v>
      </c>
      <c r="BO61" s="101">
        <f t="shared" si="82"/>
        <v>6.0000000000000001E-3</v>
      </c>
      <c r="BP61" s="101">
        <f t="shared" si="83"/>
        <v>0.11657142857142858</v>
      </c>
      <c r="BQ61" s="119"/>
      <c r="BR61" s="204">
        <f t="shared" si="45"/>
        <v>6.4285714285714293E-2</v>
      </c>
      <c r="BS61" s="101">
        <f t="shared" si="46"/>
        <v>0.12557142857142858</v>
      </c>
      <c r="BT61" s="201">
        <f t="shared" si="47"/>
        <v>4.3817142857142867E-4</v>
      </c>
      <c r="BU61" s="201">
        <f t="shared" si="48"/>
        <v>1.314514285714286E-9</v>
      </c>
      <c r="BV61" s="201">
        <f t="shared" si="49"/>
        <v>7.920386239067057E-7</v>
      </c>
      <c r="BW61" s="101">
        <f t="shared" si="50"/>
        <v>6.1285714285714291E-2</v>
      </c>
      <c r="BX61" s="119"/>
      <c r="BY61" s="202">
        <f t="shared" si="51"/>
        <v>4.086157770262392E-6</v>
      </c>
      <c r="BZ61" s="42"/>
      <c r="CA61" s="119"/>
      <c r="CB61" s="81"/>
      <c r="CC61" s="124">
        <v>3.8</v>
      </c>
      <c r="CD61" s="101">
        <f t="shared" si="52"/>
        <v>6.0000000000000001E-3</v>
      </c>
      <c r="CE61" s="101">
        <f t="shared" si="53"/>
        <v>7.3028571428571443E-2</v>
      </c>
      <c r="CF61" s="101">
        <f t="shared" si="84"/>
        <v>0.11657142857142858</v>
      </c>
      <c r="CG61" s="101">
        <f t="shared" si="85"/>
        <v>6.0000000000000001E-3</v>
      </c>
      <c r="CI61" s="204">
        <f t="shared" si="54"/>
        <v>3.6514285714285721E-2</v>
      </c>
      <c r="CJ61" s="201">
        <f t="shared" si="86"/>
        <v>1.9473697511370273E-7</v>
      </c>
      <c r="CK61" s="201">
        <f t="shared" si="87"/>
        <v>2.0982857142857145E-9</v>
      </c>
      <c r="CM61" s="206">
        <f t="shared" si="88"/>
        <v>3.9157223594169117E-7</v>
      </c>
      <c r="CN61" s="209"/>
      <c r="CR61" s="81"/>
      <c r="CS61" s="124">
        <v>4.8</v>
      </c>
      <c r="CT61" s="204">
        <f t="shared" si="1"/>
        <v>235.06608635090359</v>
      </c>
      <c r="CU61" s="80"/>
      <c r="CW61" s="41">
        <v>4.3</v>
      </c>
      <c r="CX61" s="111">
        <f t="shared" si="73"/>
        <v>0.12285714285714287</v>
      </c>
      <c r="CY61" s="129">
        <f t="shared" si="74"/>
        <v>0</v>
      </c>
      <c r="CZ61" s="130"/>
      <c r="DA61" s="174">
        <f t="shared" si="75"/>
        <v>0</v>
      </c>
      <c r="DB61" s="80"/>
      <c r="DD61" s="41">
        <v>4.7</v>
      </c>
      <c r="DE61" s="111">
        <f t="shared" si="59"/>
        <v>0.1182857142857143</v>
      </c>
      <c r="DF61" s="123">
        <f t="shared" si="60"/>
        <v>-5.9142857142857157E-2</v>
      </c>
      <c r="DG61" s="552">
        <f t="shared" si="61"/>
        <v>-238186850.6813868</v>
      </c>
      <c r="DH61" s="496"/>
      <c r="DI61" s="553"/>
      <c r="DJ61" s="80"/>
      <c r="DL61" s="41">
        <v>4.5</v>
      </c>
      <c r="DM61" s="111">
        <f t="shared" si="68"/>
        <v>0.12057142857142858</v>
      </c>
      <c r="DN61" s="101">
        <f t="shared" si="20"/>
        <v>-122167469.37585515</v>
      </c>
      <c r="DO61" s="470">
        <f t="shared" si="69"/>
        <v>122167469.37585515</v>
      </c>
      <c r="DP61" s="470"/>
      <c r="DQ61" s="470"/>
      <c r="DR61" s="170">
        <f t="shared" si="22"/>
        <v>0</v>
      </c>
      <c r="DS61" s="171">
        <f t="shared" si="23"/>
        <v>-244334938.7517103</v>
      </c>
      <c r="DT61" s="80"/>
      <c r="DV61" s="41">
        <v>4.7</v>
      </c>
      <c r="DW61" s="111">
        <f t="shared" si="62"/>
        <v>0.1182857142857143</v>
      </c>
      <c r="DX61" s="190">
        <f t="shared" si="12"/>
        <v>5.6732975837517248E+16</v>
      </c>
      <c r="DY61" s="172">
        <f t="shared" si="13"/>
        <v>1.8892730589983211</v>
      </c>
      <c r="EB61" s="80"/>
      <c r="ED61" s="81"/>
      <c r="EE61" s="124">
        <v>4.0999999999999996</v>
      </c>
      <c r="EF61" s="417">
        <f t="shared" si="79"/>
        <v>5.9571428571428581E-2</v>
      </c>
      <c r="EG61" s="579">
        <f t="shared" si="80"/>
        <v>2.5397853061224494E-5</v>
      </c>
      <c r="EH61" s="579"/>
      <c r="EI61" s="119">
        <f t="shared" si="81"/>
        <v>290.54395724793483</v>
      </c>
      <c r="EJ61" s="172">
        <f t="shared" si="35"/>
        <v>1.2046369964642856</v>
      </c>
      <c r="EK61" s="80"/>
      <c r="EN61" s="81"/>
      <c r="EO61" s="124">
        <v>4.8</v>
      </c>
      <c r="EP61" s="204">
        <f t="shared" si="58"/>
        <v>308.54685515260371</v>
      </c>
      <c r="EQ61" s="80"/>
      <c r="ES61" s="41">
        <v>4.3</v>
      </c>
      <c r="ET61" s="124">
        <f t="shared" si="76"/>
        <v>6.9742857142857148E-2</v>
      </c>
      <c r="EU61" s="129">
        <f t="shared" si="77"/>
        <v>0</v>
      </c>
      <c r="EV61" s="119"/>
      <c r="EW61" s="451">
        <f t="shared" si="78"/>
        <v>0</v>
      </c>
      <c r="EX61" s="80"/>
      <c r="EZ61" s="41">
        <v>4.7</v>
      </c>
      <c r="FA61" s="101">
        <f t="shared" si="63"/>
        <v>6.7114285714285724E-2</v>
      </c>
      <c r="FB61" s="101">
        <f t="shared" si="64"/>
        <v>-3.3557142857142862E-2</v>
      </c>
      <c r="FC61" s="543">
        <f t="shared" si="65"/>
        <v>-312084069.86177188</v>
      </c>
      <c r="FD61" s="514"/>
      <c r="FE61" s="544"/>
      <c r="FF61" s="80"/>
      <c r="FH61" s="41">
        <v>4.5</v>
      </c>
      <c r="FI61" s="101">
        <f t="shared" si="70"/>
        <v>6.8428571428571436E-2</v>
      </c>
      <c r="FJ61" s="119">
        <f t="shared" si="71"/>
        <v>-159532560.31182203</v>
      </c>
      <c r="FK61" s="541">
        <f t="shared" si="72"/>
        <v>159532560.31182203</v>
      </c>
      <c r="FL61" s="541"/>
      <c r="FM61" s="541"/>
      <c r="FN61" s="170">
        <f t="shared" si="24"/>
        <v>0</v>
      </c>
      <c r="FO61" s="184">
        <f t="shared" si="25"/>
        <v>-319065120.62364405</v>
      </c>
      <c r="FP61" s="80"/>
      <c r="FR61" s="41">
        <v>4.7</v>
      </c>
      <c r="FS61" s="101">
        <f t="shared" si="66"/>
        <v>6.7114285714285724E-2</v>
      </c>
      <c r="FT61" s="190">
        <f t="shared" si="14"/>
        <v>9.7396466661487312E+16</v>
      </c>
      <c r="FU61" s="172">
        <f t="shared" si="67"/>
        <v>1.4419191604342823</v>
      </c>
      <c r="FX61" s="80"/>
      <c r="GA61" s="51"/>
      <c r="GB61" s="41">
        <v>5.4</v>
      </c>
      <c r="GC61" s="42">
        <v>-3730</v>
      </c>
      <c r="GD61" s="50"/>
      <c r="GE61" s="51"/>
      <c r="GF61" s="41">
        <v>5.4</v>
      </c>
      <c r="GG61" s="42">
        <v>9844</v>
      </c>
      <c r="GH61" s="50"/>
      <c r="GI61" s="51"/>
      <c r="GJ61" s="41">
        <v>5.4</v>
      </c>
      <c r="GK61" s="42">
        <v>-765</v>
      </c>
      <c r="GL61" s="50"/>
      <c r="GM61" s="51"/>
      <c r="GN61" s="41">
        <v>5.4</v>
      </c>
      <c r="GO61" s="42">
        <v>2257</v>
      </c>
      <c r="GP61" s="88"/>
    </row>
    <row r="62" spans="11:198">
      <c r="K62" s="63">
        <v>3.6</v>
      </c>
      <c r="L62" s="64">
        <f t="shared" si="89"/>
        <v>1.6638009296747893</v>
      </c>
      <c r="N62" s="63">
        <v>3.6</v>
      </c>
      <c r="O62" s="64">
        <f t="shared" si="90"/>
        <v>1.2896761527497784</v>
      </c>
      <c r="BJ62" s="198"/>
      <c r="BK62" s="199"/>
      <c r="BL62" s="124">
        <v>3.9</v>
      </c>
      <c r="BM62" s="101">
        <f t="shared" si="36"/>
        <v>7.2371428571428573E-2</v>
      </c>
      <c r="BN62" s="101">
        <f t="shared" si="44"/>
        <v>6.0000000000000001E-3</v>
      </c>
      <c r="BO62" s="101">
        <f t="shared" si="82"/>
        <v>6.0000000000000001E-3</v>
      </c>
      <c r="BP62" s="101">
        <f t="shared" si="83"/>
        <v>0.11542857142857144</v>
      </c>
      <c r="BQ62" s="119"/>
      <c r="BR62" s="204">
        <f t="shared" si="45"/>
        <v>6.3714285714285723E-2</v>
      </c>
      <c r="BS62" s="101">
        <f t="shared" si="46"/>
        <v>0.12442857142857144</v>
      </c>
      <c r="BT62" s="201">
        <f t="shared" si="47"/>
        <v>4.3422857142857144E-4</v>
      </c>
      <c r="BU62" s="201">
        <f t="shared" si="48"/>
        <v>1.3026857142857143E-9</v>
      </c>
      <c r="BV62" s="201">
        <f t="shared" si="49"/>
        <v>7.6897100874635592E-7</v>
      </c>
      <c r="BW62" s="101">
        <f t="shared" si="50"/>
        <v>6.0714285714285721E-2</v>
      </c>
      <c r="BX62" s="119"/>
      <c r="BY62" s="202">
        <f t="shared" si="51"/>
        <v>3.9729043685131201E-6</v>
      </c>
      <c r="BZ62" s="42"/>
      <c r="CA62" s="119"/>
      <c r="CB62" s="81"/>
      <c r="CC62" s="124">
        <v>3.9</v>
      </c>
      <c r="CD62" s="101">
        <f t="shared" si="52"/>
        <v>6.0000000000000001E-3</v>
      </c>
      <c r="CE62" s="101">
        <f t="shared" si="53"/>
        <v>7.2371428571428573E-2</v>
      </c>
      <c r="CF62" s="101">
        <f t="shared" si="84"/>
        <v>0.11542857142857144</v>
      </c>
      <c r="CG62" s="101">
        <f t="shared" si="85"/>
        <v>6.0000000000000001E-3</v>
      </c>
      <c r="CI62" s="204">
        <f t="shared" si="54"/>
        <v>3.6185714285714286E-2</v>
      </c>
      <c r="CJ62" s="201">
        <f t="shared" si="86"/>
        <v>1.8952715378425658E-7</v>
      </c>
      <c r="CK62" s="201">
        <f t="shared" si="87"/>
        <v>2.077714285714286E-9</v>
      </c>
      <c r="CM62" s="206">
        <f t="shared" si="88"/>
        <v>3.8113202185422743E-7</v>
      </c>
      <c r="CN62" s="209"/>
      <c r="CR62" s="81"/>
      <c r="CS62" s="124">
        <v>4.9000000000000004</v>
      </c>
      <c r="CT62" s="204">
        <f t="shared" si="1"/>
        <v>231.91431209022664</v>
      </c>
      <c r="CU62" s="80"/>
      <c r="CW62" s="57">
        <v>4.4000000000000004</v>
      </c>
      <c r="CX62" s="111">
        <f t="shared" si="73"/>
        <v>0.12171428571428572</v>
      </c>
      <c r="CY62" s="129">
        <f t="shared" si="74"/>
        <v>0</v>
      </c>
      <c r="CZ62" s="130"/>
      <c r="DA62" s="174">
        <f t="shared" si="75"/>
        <v>0</v>
      </c>
      <c r="DB62" s="80"/>
      <c r="DD62" s="57">
        <v>4.8</v>
      </c>
      <c r="DE62" s="111">
        <f t="shared" si="59"/>
        <v>0.11714285714285716</v>
      </c>
      <c r="DF62" s="123">
        <f t="shared" si="60"/>
        <v>-5.8571428571428587E-2</v>
      </c>
      <c r="DG62" s="552">
        <f t="shared" si="61"/>
        <v>-235066086.35090363</v>
      </c>
      <c r="DH62" s="496"/>
      <c r="DI62" s="553"/>
      <c r="DJ62" s="80"/>
      <c r="DL62" s="57">
        <v>4.5999999999999996</v>
      </c>
      <c r="DM62" s="111">
        <f t="shared" si="68"/>
        <v>0.11942857142857144</v>
      </c>
      <c r="DN62" s="101">
        <f t="shared" si="20"/>
        <v>-120638245.14099963</v>
      </c>
      <c r="DO62" s="470">
        <f t="shared" si="69"/>
        <v>120638245.14099963</v>
      </c>
      <c r="DP62" s="470"/>
      <c r="DQ62" s="470"/>
      <c r="DR62" s="170">
        <f t="shared" si="22"/>
        <v>0</v>
      </c>
      <c r="DS62" s="171">
        <f t="shared" si="23"/>
        <v>-241276490.28199926</v>
      </c>
      <c r="DT62" s="80"/>
      <c r="DV62" s="57">
        <v>4.8</v>
      </c>
      <c r="DW62" s="111">
        <f t="shared" si="62"/>
        <v>0.11714285714285716</v>
      </c>
      <c r="DX62" s="190">
        <f t="shared" si="12"/>
        <v>5.525606495233048E+16</v>
      </c>
      <c r="DY62" s="172">
        <f t="shared" si="13"/>
        <v>1.914355264877494</v>
      </c>
      <c r="EB62" s="80"/>
      <c r="ED62" s="81"/>
      <c r="EE62" s="124">
        <v>4.2</v>
      </c>
      <c r="EF62" s="417">
        <f t="shared" si="79"/>
        <v>5.9000000000000004E-2</v>
      </c>
      <c r="EG62" s="579">
        <f t="shared" si="80"/>
        <v>2.4921600000000002E-5</v>
      </c>
      <c r="EH62" s="579"/>
      <c r="EI62" s="119">
        <f t="shared" si="81"/>
        <v>288.53913293823547</v>
      </c>
      <c r="EJ62" s="172">
        <f t="shared" si="35"/>
        <v>1.2130070414917369</v>
      </c>
      <c r="EK62" s="80"/>
      <c r="EN62" s="81"/>
      <c r="EO62" s="124">
        <v>4.9000000000000004</v>
      </c>
      <c r="EP62" s="204">
        <f t="shared" si="58"/>
        <v>304.97879721377058</v>
      </c>
      <c r="EQ62" s="80"/>
      <c r="ES62" s="41">
        <v>4.4000000000000004</v>
      </c>
      <c r="ET62" s="124">
        <f t="shared" si="76"/>
        <v>6.9085714285714292E-2</v>
      </c>
      <c r="EU62" s="129">
        <f t="shared" si="77"/>
        <v>0</v>
      </c>
      <c r="EV62" s="119"/>
      <c r="EW62" s="451">
        <f t="shared" si="78"/>
        <v>0</v>
      </c>
      <c r="EX62" s="80"/>
      <c r="EZ62" s="41">
        <v>4.8</v>
      </c>
      <c r="FA62" s="101">
        <f t="shared" si="63"/>
        <v>6.6457142857142867E-2</v>
      </c>
      <c r="FB62" s="101">
        <f t="shared" si="64"/>
        <v>-3.3228571428571434E-2</v>
      </c>
      <c r="FC62" s="543">
        <f t="shared" si="65"/>
        <v>-308546855.15260369</v>
      </c>
      <c r="FD62" s="514"/>
      <c r="FE62" s="544"/>
      <c r="FF62" s="80"/>
      <c r="FH62" s="41">
        <v>4.5999999999999996</v>
      </c>
      <c r="FI62" s="101">
        <f t="shared" si="70"/>
        <v>6.777142857142858E-2</v>
      </c>
      <c r="FJ62" s="119">
        <f t="shared" si="71"/>
        <v>-157795108.17434525</v>
      </c>
      <c r="FK62" s="541">
        <f t="shared" si="72"/>
        <v>157795108.17434525</v>
      </c>
      <c r="FL62" s="541"/>
      <c r="FM62" s="541"/>
      <c r="FN62" s="170">
        <f t="shared" si="24"/>
        <v>0</v>
      </c>
      <c r="FO62" s="184">
        <f t="shared" si="25"/>
        <v>-315590216.34869051</v>
      </c>
      <c r="FP62" s="80"/>
      <c r="FR62" s="41">
        <v>4.8</v>
      </c>
      <c r="FS62" s="101">
        <f t="shared" si="66"/>
        <v>6.6457142857142867E-2</v>
      </c>
      <c r="FT62" s="190">
        <f t="shared" si="14"/>
        <v>9.5201161824561792E+16</v>
      </c>
      <c r="FU62" s="172">
        <f t="shared" si="67"/>
        <v>1.458449478531989</v>
      </c>
      <c r="FX62" s="80"/>
      <c r="GA62" s="51"/>
      <c r="GB62" s="41">
        <v>5.5</v>
      </c>
      <c r="GC62" s="42">
        <v>-3650</v>
      </c>
      <c r="GD62" s="50"/>
      <c r="GE62" s="51"/>
      <c r="GF62" s="41">
        <v>5.5</v>
      </c>
      <c r="GG62" s="42">
        <v>9475</v>
      </c>
      <c r="GH62" s="50"/>
      <c r="GI62" s="51"/>
      <c r="GJ62" s="41">
        <v>5.5</v>
      </c>
      <c r="GK62" s="42">
        <v>-750</v>
      </c>
      <c r="GL62" s="50"/>
      <c r="GM62" s="51"/>
      <c r="GN62" s="41">
        <v>5.5</v>
      </c>
      <c r="GO62" s="42">
        <v>2181.25</v>
      </c>
      <c r="GP62" s="88"/>
    </row>
    <row r="63" spans="11:198">
      <c r="K63" s="63">
        <v>3.7</v>
      </c>
      <c r="L63" s="64">
        <f t="shared" si="89"/>
        <v>1.6810846041238381</v>
      </c>
      <c r="N63" s="63">
        <v>3.7</v>
      </c>
      <c r="O63" s="64">
        <f t="shared" si="90"/>
        <v>1.3015846430914191</v>
      </c>
      <c r="BJ63" s="198"/>
      <c r="BK63" s="199"/>
      <c r="BL63" s="124">
        <v>4</v>
      </c>
      <c r="BM63" s="101">
        <f t="shared" si="36"/>
        <v>7.1714285714285717E-2</v>
      </c>
      <c r="BN63" s="101">
        <f t="shared" si="44"/>
        <v>6.0000000000000001E-3</v>
      </c>
      <c r="BO63" s="101">
        <f t="shared" si="82"/>
        <v>6.0000000000000001E-3</v>
      </c>
      <c r="BP63" s="101">
        <f t="shared" si="83"/>
        <v>0.1142857142857143</v>
      </c>
      <c r="BQ63" s="119"/>
      <c r="BR63" s="204">
        <f t="shared" si="45"/>
        <v>6.3142857142857153E-2</v>
      </c>
      <c r="BS63" s="101">
        <f t="shared" si="46"/>
        <v>0.1232857142857143</v>
      </c>
      <c r="BT63" s="201">
        <f t="shared" si="47"/>
        <v>4.3028571428571432E-4</v>
      </c>
      <c r="BU63" s="201">
        <f t="shared" si="48"/>
        <v>1.2908571428571429E-9</v>
      </c>
      <c r="BV63" s="201">
        <f t="shared" si="49"/>
        <v>7.463556851311956E-7</v>
      </c>
      <c r="BW63" s="101">
        <f t="shared" si="50"/>
        <v>6.0142857142857151E-2</v>
      </c>
      <c r="BX63" s="119"/>
      <c r="BY63" s="202">
        <f t="shared" si="51"/>
        <v>3.8617647580174941E-6</v>
      </c>
      <c r="BZ63" s="42"/>
      <c r="CA63" s="119"/>
      <c r="CB63" s="81"/>
      <c r="CC63" s="124">
        <v>4</v>
      </c>
      <c r="CD63" s="101">
        <f t="shared" si="52"/>
        <v>6.0000000000000001E-3</v>
      </c>
      <c r="CE63" s="101">
        <f t="shared" si="53"/>
        <v>7.1714285714285717E-2</v>
      </c>
      <c r="CF63" s="101">
        <f t="shared" si="84"/>
        <v>0.1142857142857143</v>
      </c>
      <c r="CG63" s="101">
        <f t="shared" si="85"/>
        <v>6.0000000000000001E-3</v>
      </c>
      <c r="CI63" s="204">
        <f t="shared" si="54"/>
        <v>3.5857142857142858E-2</v>
      </c>
      <c r="CJ63" s="201">
        <f t="shared" si="86"/>
        <v>1.8441109037900879E-7</v>
      </c>
      <c r="CK63" s="201">
        <f t="shared" si="87"/>
        <v>2.0571428571428575E-9</v>
      </c>
      <c r="CM63" s="206">
        <f t="shared" si="88"/>
        <v>3.7087932361516046E-7</v>
      </c>
      <c r="CN63" s="209"/>
      <c r="CR63" s="81"/>
      <c r="CS63" s="124">
        <v>5</v>
      </c>
      <c r="CT63" s="204">
        <f t="shared" si="1"/>
        <v>228.7316961839351</v>
      </c>
      <c r="CU63" s="80"/>
      <c r="CW63" s="41">
        <v>4.5</v>
      </c>
      <c r="CX63" s="111">
        <f t="shared" si="73"/>
        <v>0.12057142857142858</v>
      </c>
      <c r="CY63" s="129">
        <f t="shared" si="74"/>
        <v>0</v>
      </c>
      <c r="CZ63" s="130"/>
      <c r="DA63" s="174">
        <f t="shared" si="75"/>
        <v>0</v>
      </c>
      <c r="DB63" s="80"/>
      <c r="DD63" s="41">
        <v>4.9000000000000004</v>
      </c>
      <c r="DE63" s="111">
        <f t="shared" si="59"/>
        <v>0.11600000000000002</v>
      </c>
      <c r="DF63" s="123">
        <f t="shared" si="60"/>
        <v>-5.8000000000000017E-2</v>
      </c>
      <c r="DG63" s="552">
        <f t="shared" si="61"/>
        <v>-231914312.09022674</v>
      </c>
      <c r="DH63" s="496"/>
      <c r="DI63" s="553"/>
      <c r="DJ63" s="80"/>
      <c r="DL63" s="41">
        <v>4.7</v>
      </c>
      <c r="DM63" s="111">
        <f t="shared" si="68"/>
        <v>0.1182857142857143</v>
      </c>
      <c r="DN63" s="101">
        <f t="shared" si="20"/>
        <v>-119093425.3406934</v>
      </c>
      <c r="DO63" s="470">
        <f t="shared" si="69"/>
        <v>119093425.3406934</v>
      </c>
      <c r="DP63" s="470"/>
      <c r="DQ63" s="470"/>
      <c r="DR63" s="170">
        <f t="shared" si="22"/>
        <v>0</v>
      </c>
      <c r="DS63" s="171">
        <f t="shared" si="23"/>
        <v>-238186850.6813868</v>
      </c>
      <c r="DT63" s="80"/>
      <c r="DV63" s="41">
        <v>4.9000000000000004</v>
      </c>
      <c r="DW63" s="111">
        <f t="shared" si="62"/>
        <v>0.11600000000000002</v>
      </c>
      <c r="DX63" s="190">
        <f t="shared" si="12"/>
        <v>5.3784248152283088E+16</v>
      </c>
      <c r="DY63" s="172">
        <f t="shared" si="13"/>
        <v>1.9403718379611112</v>
      </c>
      <c r="EB63" s="80"/>
      <c r="ED63" s="81"/>
      <c r="EE63" s="124">
        <v>4.3</v>
      </c>
      <c r="EF63" s="417">
        <f t="shared" si="79"/>
        <v>5.8428571428571434E-2</v>
      </c>
      <c r="EG63" s="579">
        <f t="shared" si="80"/>
        <v>2.4449853061224496E-5</v>
      </c>
      <c r="EH63" s="579"/>
      <c r="EI63" s="119">
        <f t="shared" si="81"/>
        <v>286.49344256615746</v>
      </c>
      <c r="EJ63" s="172">
        <f t="shared" si="35"/>
        <v>1.2216684502968249</v>
      </c>
      <c r="EK63" s="80"/>
      <c r="EN63" s="81"/>
      <c r="EO63" s="124">
        <v>5</v>
      </c>
      <c r="EP63" s="204">
        <f t="shared" si="58"/>
        <v>301.38017682596291</v>
      </c>
      <c r="EQ63" s="80"/>
      <c r="ES63" s="41">
        <v>4.5</v>
      </c>
      <c r="ET63" s="124">
        <f t="shared" si="76"/>
        <v>6.8428571428571436E-2</v>
      </c>
      <c r="EU63" s="129">
        <f t="shared" si="77"/>
        <v>0</v>
      </c>
      <c r="EV63" s="119"/>
      <c r="EW63" s="451">
        <f t="shared" si="78"/>
        <v>0</v>
      </c>
      <c r="EX63" s="80"/>
      <c r="EZ63" s="41">
        <v>4.9000000000000004</v>
      </c>
      <c r="FA63" s="101">
        <f t="shared" si="63"/>
        <v>6.5799999999999997E-2</v>
      </c>
      <c r="FB63" s="101">
        <f t="shared" si="64"/>
        <v>-3.2899999999999999E-2</v>
      </c>
      <c r="FC63" s="543">
        <f t="shared" si="65"/>
        <v>-304978797.21377057</v>
      </c>
      <c r="FD63" s="514"/>
      <c r="FE63" s="544"/>
      <c r="FF63" s="80"/>
      <c r="FH63" s="41">
        <v>4.7</v>
      </c>
      <c r="FI63" s="101">
        <f t="shared" si="70"/>
        <v>6.7114285714285724E-2</v>
      </c>
      <c r="FJ63" s="119">
        <f t="shared" si="71"/>
        <v>-156042034.93088594</v>
      </c>
      <c r="FK63" s="541">
        <f t="shared" si="72"/>
        <v>156042034.93088594</v>
      </c>
      <c r="FL63" s="541"/>
      <c r="FM63" s="541"/>
      <c r="FN63" s="170">
        <f t="shared" si="24"/>
        <v>0</v>
      </c>
      <c r="FO63" s="184">
        <f t="shared" si="25"/>
        <v>-312084069.86177188</v>
      </c>
      <c r="FP63" s="80"/>
      <c r="FR63" s="41">
        <v>4.9000000000000004</v>
      </c>
      <c r="FS63" s="101">
        <f t="shared" si="66"/>
        <v>6.5799999999999997E-2</v>
      </c>
      <c r="FT63" s="190">
        <f t="shared" si="14"/>
        <v>9.3012066749958192E+16</v>
      </c>
      <c r="FU63" s="172">
        <f t="shared" si="67"/>
        <v>1.4755124097514847</v>
      </c>
      <c r="FX63" s="80"/>
      <c r="GA63" s="51"/>
      <c r="GB63" s="41">
        <v>5.6</v>
      </c>
      <c r="GC63" s="42">
        <v>-3570</v>
      </c>
      <c r="GD63" s="50"/>
      <c r="GE63" s="51"/>
      <c r="GF63" s="41">
        <v>5.6</v>
      </c>
      <c r="GG63" s="42">
        <v>9114</v>
      </c>
      <c r="GH63" s="50"/>
      <c r="GI63" s="51"/>
      <c r="GJ63" s="41">
        <v>5.6</v>
      </c>
      <c r="GK63" s="42">
        <v>-735</v>
      </c>
      <c r="GL63" s="50"/>
      <c r="GM63" s="51"/>
      <c r="GN63" s="41">
        <v>5.6</v>
      </c>
      <c r="GO63" s="42">
        <v>2107</v>
      </c>
      <c r="GP63" s="88"/>
    </row>
    <row r="64" spans="11:198">
      <c r="K64" s="63">
        <v>3.8</v>
      </c>
      <c r="L64" s="64">
        <f t="shared" si="89"/>
        <v>1.6989251836443775</v>
      </c>
      <c r="N64" s="63">
        <v>3.8</v>
      </c>
      <c r="O64" s="64">
        <f t="shared" si="90"/>
        <v>1.3138345154744739</v>
      </c>
      <c r="BJ64" s="198"/>
      <c r="BK64" s="199"/>
      <c r="BL64" s="124">
        <v>4.0999999999999996</v>
      </c>
      <c r="BM64" s="101">
        <f t="shared" si="36"/>
        <v>7.105714285714286E-2</v>
      </c>
      <c r="BN64" s="101">
        <f t="shared" si="44"/>
        <v>6.0000000000000001E-3</v>
      </c>
      <c r="BO64" s="101">
        <f t="shared" si="82"/>
        <v>6.0000000000000001E-3</v>
      </c>
      <c r="BP64" s="101">
        <f t="shared" si="83"/>
        <v>0.11314285714285716</v>
      </c>
      <c r="BQ64" s="119"/>
      <c r="BR64" s="204">
        <f t="shared" si="45"/>
        <v>6.2571428571428583E-2</v>
      </c>
      <c r="BS64" s="101">
        <f t="shared" si="46"/>
        <v>0.12214285714285716</v>
      </c>
      <c r="BT64" s="201">
        <f t="shared" si="47"/>
        <v>4.2634285714285714E-4</v>
      </c>
      <c r="BU64" s="201">
        <f t="shared" si="48"/>
        <v>1.2790285714285714E-9</v>
      </c>
      <c r="BV64" s="201">
        <f t="shared" si="49"/>
        <v>7.2418817492711395E-7</v>
      </c>
      <c r="BW64" s="101">
        <f t="shared" si="50"/>
        <v>5.9571428571428581E-2</v>
      </c>
      <c r="BX64" s="119"/>
      <c r="BY64" s="202">
        <f t="shared" si="51"/>
        <v>3.7527190110787183E-6</v>
      </c>
      <c r="BZ64" s="42"/>
      <c r="CA64" s="119"/>
      <c r="CB64" s="81"/>
      <c r="CC64" s="124">
        <v>4.0999999999999996</v>
      </c>
      <c r="CD64" s="101">
        <f t="shared" si="52"/>
        <v>6.0000000000000001E-3</v>
      </c>
      <c r="CE64" s="101">
        <f t="shared" si="53"/>
        <v>7.105714285714286E-2</v>
      </c>
      <c r="CF64" s="101">
        <f t="shared" si="84"/>
        <v>0.11314285714285716</v>
      </c>
      <c r="CG64" s="101">
        <f t="shared" si="85"/>
        <v>6.0000000000000001E-3</v>
      </c>
      <c r="CI64" s="204">
        <f t="shared" si="54"/>
        <v>3.552857142857143E-2</v>
      </c>
      <c r="CJ64" s="201">
        <f t="shared" si="86"/>
        <v>1.7938793356268225E-7</v>
      </c>
      <c r="CK64" s="201">
        <f t="shared" si="87"/>
        <v>2.0365714285714286E-9</v>
      </c>
      <c r="CM64" s="206">
        <f t="shared" si="88"/>
        <v>3.6081243855393595E-7</v>
      </c>
      <c r="CN64" s="209"/>
      <c r="CR64" s="81"/>
      <c r="CS64" s="124">
        <v>5.0999999999999996</v>
      </c>
      <c r="CT64" s="204">
        <f t="shared" si="1"/>
        <v>225.51846598299633</v>
      </c>
      <c r="CU64" s="80"/>
      <c r="CW64" s="57">
        <v>4.5999999999999996</v>
      </c>
      <c r="CX64" s="111">
        <f t="shared" si="73"/>
        <v>0.11942857142857144</v>
      </c>
      <c r="CY64" s="129">
        <f t="shared" si="74"/>
        <v>0</v>
      </c>
      <c r="CZ64" s="130"/>
      <c r="DA64" s="174">
        <f t="shared" si="75"/>
        <v>0</v>
      </c>
      <c r="DB64" s="80"/>
      <c r="DD64" s="57">
        <v>5</v>
      </c>
      <c r="DE64" s="111">
        <f t="shared" si="59"/>
        <v>0.11485714285714288</v>
      </c>
      <c r="DF64" s="123">
        <f t="shared" si="60"/>
        <v>-5.7428571428571447E-2</v>
      </c>
      <c r="DG64" s="552">
        <f t="shared" si="61"/>
        <v>-228731696.1839352</v>
      </c>
      <c r="DH64" s="496"/>
      <c r="DI64" s="553"/>
      <c r="DJ64" s="80"/>
      <c r="DL64" s="57">
        <v>4.8</v>
      </c>
      <c r="DM64" s="111">
        <f t="shared" si="68"/>
        <v>0.11714285714285716</v>
      </c>
      <c r="DN64" s="101">
        <f t="shared" si="20"/>
        <v>-117533043.17545182</v>
      </c>
      <c r="DO64" s="470">
        <f t="shared" si="69"/>
        <v>117533043.17545182</v>
      </c>
      <c r="DP64" s="470"/>
      <c r="DQ64" s="470"/>
      <c r="DR64" s="170">
        <f t="shared" si="22"/>
        <v>0</v>
      </c>
      <c r="DS64" s="171">
        <f t="shared" si="23"/>
        <v>-235066086.35090363</v>
      </c>
      <c r="DT64" s="80"/>
      <c r="DV64" s="57">
        <v>5</v>
      </c>
      <c r="DW64" s="111">
        <f t="shared" si="62"/>
        <v>0.11485714285714288</v>
      </c>
      <c r="DX64" s="190">
        <f t="shared" si="12"/>
        <v>5.2318188839180032E+16</v>
      </c>
      <c r="DY64" s="172">
        <f t="shared" si="13"/>
        <v>1.9673705372172439</v>
      </c>
      <c r="EB64" s="80"/>
      <c r="ED64" s="81"/>
      <c r="EE64" s="124">
        <v>4.4000000000000004</v>
      </c>
      <c r="EF64" s="417">
        <f t="shared" si="79"/>
        <v>5.7857142857142857E-2</v>
      </c>
      <c r="EG64" s="579">
        <f t="shared" si="80"/>
        <v>2.3982612244897963E-5</v>
      </c>
      <c r="EH64" s="579"/>
      <c r="EI64" s="119">
        <f t="shared" si="81"/>
        <v>284.40562875622982</v>
      </c>
      <c r="EJ64" s="172">
        <f t="shared" si="35"/>
        <v>1.2306366844096202</v>
      </c>
      <c r="EK64" s="80"/>
      <c r="EN64" s="81"/>
      <c r="EO64" s="124">
        <v>5.0999999999999996</v>
      </c>
      <c r="EP64" s="204">
        <f t="shared" si="58"/>
        <v>297.75133576978487</v>
      </c>
      <c r="EQ64" s="80"/>
      <c r="ES64" s="41">
        <v>4.5999999999999996</v>
      </c>
      <c r="ET64" s="124">
        <f t="shared" si="76"/>
        <v>6.777142857142858E-2</v>
      </c>
      <c r="EU64" s="129">
        <f t="shared" si="77"/>
        <v>0</v>
      </c>
      <c r="EV64" s="119"/>
      <c r="EW64" s="451">
        <f t="shared" si="78"/>
        <v>0</v>
      </c>
      <c r="EX64" s="80"/>
      <c r="EZ64" s="41">
        <v>5</v>
      </c>
      <c r="FA64" s="101">
        <f t="shared" si="63"/>
        <v>6.5142857142857141E-2</v>
      </c>
      <c r="FB64" s="101">
        <f t="shared" si="64"/>
        <v>-3.2571428571428571E-2</v>
      </c>
      <c r="FC64" s="543">
        <f t="shared" si="65"/>
        <v>-301380176.8259629</v>
      </c>
      <c r="FD64" s="514"/>
      <c r="FE64" s="544"/>
      <c r="FF64" s="80"/>
      <c r="FH64" s="41">
        <v>4.8</v>
      </c>
      <c r="FI64" s="101">
        <f t="shared" si="70"/>
        <v>6.6457142857142867E-2</v>
      </c>
      <c r="FJ64" s="119">
        <f t="shared" si="71"/>
        <v>-154273427.57630184</v>
      </c>
      <c r="FK64" s="541">
        <f t="shared" si="72"/>
        <v>154273427.57630184</v>
      </c>
      <c r="FL64" s="541"/>
      <c r="FM64" s="541"/>
      <c r="FN64" s="170">
        <f t="shared" si="24"/>
        <v>0</v>
      </c>
      <c r="FO64" s="184">
        <f t="shared" si="25"/>
        <v>-308546855.15260369</v>
      </c>
      <c r="FP64" s="80"/>
      <c r="FR64" s="41">
        <v>5</v>
      </c>
      <c r="FS64" s="101">
        <f t="shared" si="66"/>
        <v>6.5142857142857141E-2</v>
      </c>
      <c r="FT64" s="190">
        <f t="shared" si="14"/>
        <v>9.0830010983648672E+16</v>
      </c>
      <c r="FU64" s="172">
        <f t="shared" si="67"/>
        <v>1.4931307186134546</v>
      </c>
      <c r="FX64" s="80"/>
      <c r="GA64" s="51"/>
      <c r="GB64" s="41">
        <v>5.7</v>
      </c>
      <c r="GC64" s="42">
        <v>-3490</v>
      </c>
      <c r="GD64" s="50"/>
      <c r="GE64" s="51"/>
      <c r="GF64" s="41">
        <v>5.7</v>
      </c>
      <c r="GG64" s="42">
        <v>8761</v>
      </c>
      <c r="GH64" s="50"/>
      <c r="GI64" s="51"/>
      <c r="GJ64" s="41">
        <v>5.7</v>
      </c>
      <c r="GK64" s="42">
        <v>-720</v>
      </c>
      <c r="GL64" s="50"/>
      <c r="GM64" s="51"/>
      <c r="GN64" s="41">
        <v>5.7</v>
      </c>
      <c r="GO64" s="42">
        <v>2034.25</v>
      </c>
      <c r="GP64" s="88"/>
    </row>
    <row r="65" spans="11:198">
      <c r="K65" s="63">
        <v>3.9</v>
      </c>
      <c r="L65" s="64">
        <f t="shared" si="89"/>
        <v>1.7173480987079974</v>
      </c>
      <c r="N65" s="63">
        <v>3.9</v>
      </c>
      <c r="O65" s="64">
        <f t="shared" si="90"/>
        <v>1.3264393598878805</v>
      </c>
      <c r="BJ65" s="198"/>
      <c r="BK65" s="199"/>
      <c r="BL65" s="124">
        <v>4.2</v>
      </c>
      <c r="BM65" s="101">
        <f t="shared" si="36"/>
        <v>7.0400000000000004E-2</v>
      </c>
      <c r="BN65" s="101">
        <f t="shared" si="44"/>
        <v>6.0000000000000001E-3</v>
      </c>
      <c r="BO65" s="101">
        <f t="shared" si="82"/>
        <v>6.0000000000000001E-3</v>
      </c>
      <c r="BP65" s="101">
        <f t="shared" si="83"/>
        <v>0.112</v>
      </c>
      <c r="BQ65" s="119"/>
      <c r="BR65" s="204">
        <f t="shared" si="45"/>
        <v>6.2E-2</v>
      </c>
      <c r="BS65" s="101">
        <f t="shared" si="46"/>
        <v>0.12100000000000001</v>
      </c>
      <c r="BT65" s="201">
        <f t="shared" si="47"/>
        <v>4.2240000000000002E-4</v>
      </c>
      <c r="BU65" s="201">
        <f t="shared" si="48"/>
        <v>1.2672000000000001E-9</v>
      </c>
      <c r="BV65" s="201">
        <f t="shared" si="49"/>
        <v>7.0246400000000001E-7</v>
      </c>
      <c r="BW65" s="101">
        <f t="shared" si="50"/>
        <v>5.9000000000000011E-2</v>
      </c>
      <c r="BX65" s="119"/>
      <c r="BY65" s="202">
        <f t="shared" si="51"/>
        <v>3.6457472000000011E-6</v>
      </c>
      <c r="BZ65" s="42"/>
      <c r="CA65" s="119"/>
      <c r="CB65" s="81"/>
      <c r="CC65" s="124">
        <v>4.2</v>
      </c>
      <c r="CD65" s="101">
        <f t="shared" si="52"/>
        <v>6.0000000000000001E-3</v>
      </c>
      <c r="CE65" s="101">
        <f t="shared" si="53"/>
        <v>7.0400000000000004E-2</v>
      </c>
      <c r="CF65" s="101">
        <f t="shared" si="84"/>
        <v>0.112</v>
      </c>
      <c r="CG65" s="101">
        <f t="shared" si="85"/>
        <v>6.0000000000000001E-3</v>
      </c>
      <c r="CI65" s="204">
        <f t="shared" si="54"/>
        <v>3.5200000000000002E-2</v>
      </c>
      <c r="CJ65" s="201">
        <f t="shared" si="86"/>
        <v>1.7445683200000001E-7</v>
      </c>
      <c r="CK65" s="201">
        <f t="shared" si="87"/>
        <v>2.0160000000000001E-9</v>
      </c>
      <c r="CM65" s="206">
        <f t="shared" si="88"/>
        <v>3.5092966400000003E-7</v>
      </c>
      <c r="CN65" s="209"/>
      <c r="CR65" s="81"/>
      <c r="CS65" s="124">
        <v>5.2</v>
      </c>
      <c r="CT65" s="204">
        <f t="shared" si="1"/>
        <v>222.27491403221541</v>
      </c>
      <c r="CU65" s="80"/>
      <c r="CW65" s="41">
        <v>4.7</v>
      </c>
      <c r="CX65" s="111">
        <f t="shared" si="73"/>
        <v>0.1182857142857143</v>
      </c>
      <c r="CY65" s="129">
        <f t="shared" si="74"/>
        <v>0</v>
      </c>
      <c r="CZ65" s="130"/>
      <c r="DA65" s="174">
        <f t="shared" si="75"/>
        <v>0</v>
      </c>
      <c r="DB65" s="80"/>
      <c r="DD65" s="41">
        <v>5.0999999999999996</v>
      </c>
      <c r="DE65" s="111">
        <f t="shared" si="59"/>
        <v>0.11371428571428574</v>
      </c>
      <c r="DF65" s="123">
        <f t="shared" si="60"/>
        <v>-5.6857142857142877E-2</v>
      </c>
      <c r="DG65" s="552">
        <f t="shared" si="61"/>
        <v>-225518465.98299637</v>
      </c>
      <c r="DH65" s="496"/>
      <c r="DI65" s="553"/>
      <c r="DJ65" s="80"/>
      <c r="DL65" s="41">
        <v>4.9000000000000004</v>
      </c>
      <c r="DM65" s="111">
        <f t="shared" si="68"/>
        <v>0.11600000000000002</v>
      </c>
      <c r="DN65" s="101">
        <f t="shared" si="20"/>
        <v>-115957156.04511337</v>
      </c>
      <c r="DO65" s="470">
        <f t="shared" si="69"/>
        <v>115957156.04511337</v>
      </c>
      <c r="DP65" s="470"/>
      <c r="DQ65" s="470"/>
      <c r="DR65" s="170">
        <f t="shared" si="22"/>
        <v>0</v>
      </c>
      <c r="DS65" s="171">
        <f t="shared" si="23"/>
        <v>-231914312.09022674</v>
      </c>
      <c r="DT65" s="80"/>
      <c r="DV65" s="41">
        <v>5.0999999999999996</v>
      </c>
      <c r="DW65" s="111">
        <f t="shared" si="62"/>
        <v>0.11371428571428574</v>
      </c>
      <c r="DX65" s="190">
        <f t="shared" si="12"/>
        <v>5.0858578499323896E+16</v>
      </c>
      <c r="DY65" s="172">
        <f t="shared" si="13"/>
        <v>1.9954020086050472</v>
      </c>
      <c r="EB65" s="80"/>
      <c r="ED65" s="81"/>
      <c r="EE65" s="124">
        <v>4.5</v>
      </c>
      <c r="EF65" s="417">
        <f t="shared" si="79"/>
        <v>5.7285714285714287E-2</v>
      </c>
      <c r="EG65" s="579">
        <f t="shared" si="80"/>
        <v>2.351987755102041E-5</v>
      </c>
      <c r="EH65" s="579"/>
      <c r="EI65" s="119">
        <f t="shared" si="81"/>
        <v>282.27438221122367</v>
      </c>
      <c r="EJ65" s="172">
        <f t="shared" si="35"/>
        <v>1.2399283181783667</v>
      </c>
      <c r="EK65" s="80"/>
      <c r="EN65" s="81"/>
      <c r="EO65" s="124">
        <v>5.2</v>
      </c>
      <c r="EP65" s="204">
        <f t="shared" si="58"/>
        <v>294.09268250438987</v>
      </c>
      <c r="EQ65" s="80"/>
      <c r="ES65" s="41">
        <v>4.7</v>
      </c>
      <c r="ET65" s="124">
        <f t="shared" si="76"/>
        <v>6.7114285714285724E-2</v>
      </c>
      <c r="EU65" s="129">
        <f t="shared" si="77"/>
        <v>0</v>
      </c>
      <c r="EV65" s="119"/>
      <c r="EW65" s="451">
        <f t="shared" si="78"/>
        <v>0</v>
      </c>
      <c r="EX65" s="80"/>
      <c r="EZ65" s="41">
        <v>5.0999999999999996</v>
      </c>
      <c r="FA65" s="101">
        <f t="shared" si="63"/>
        <v>6.4485714285714285E-2</v>
      </c>
      <c r="FB65" s="101">
        <f t="shared" si="64"/>
        <v>-3.2242857142857143E-2</v>
      </c>
      <c r="FC65" s="543">
        <f t="shared" si="65"/>
        <v>-297751335.76978487</v>
      </c>
      <c r="FD65" s="514"/>
      <c r="FE65" s="544"/>
      <c r="FF65" s="80"/>
      <c r="FH65" s="41">
        <v>4.9000000000000004</v>
      </c>
      <c r="FI65" s="101">
        <f t="shared" si="70"/>
        <v>6.5799999999999997E-2</v>
      </c>
      <c r="FJ65" s="119">
        <f t="shared" si="71"/>
        <v>-152489398.60688528</v>
      </c>
      <c r="FK65" s="541">
        <f t="shared" si="72"/>
        <v>152489398.60688528</v>
      </c>
      <c r="FL65" s="541"/>
      <c r="FM65" s="541"/>
      <c r="FN65" s="170">
        <f t="shared" si="24"/>
        <v>0</v>
      </c>
      <c r="FO65" s="184">
        <f t="shared" si="25"/>
        <v>-304978797.21377057</v>
      </c>
      <c r="FP65" s="80"/>
      <c r="FR65" s="41">
        <v>5.0999999999999996</v>
      </c>
      <c r="FS65" s="101">
        <f t="shared" si="66"/>
        <v>6.4485714285714285E-2</v>
      </c>
      <c r="FT65" s="190">
        <f t="shared" si="14"/>
        <v>8.8655857952691168E+16</v>
      </c>
      <c r="FU65" s="172">
        <f t="shared" si="67"/>
        <v>1.5113282324547845</v>
      </c>
      <c r="FX65" s="80"/>
      <c r="GA65" s="51"/>
      <c r="GB65" s="41">
        <v>5.8</v>
      </c>
      <c r="GC65" s="42">
        <v>-3410</v>
      </c>
      <c r="GD65" s="50"/>
      <c r="GE65" s="51"/>
      <c r="GF65" s="41">
        <v>5.8</v>
      </c>
      <c r="GG65" s="42">
        <v>8416</v>
      </c>
      <c r="GH65" s="50"/>
      <c r="GI65" s="51"/>
      <c r="GJ65" s="41">
        <v>5.8</v>
      </c>
      <c r="GK65" s="42">
        <v>-705</v>
      </c>
      <c r="GL65" s="50"/>
      <c r="GM65" s="51"/>
      <c r="GN65" s="41">
        <v>5.8</v>
      </c>
      <c r="GO65" s="42">
        <v>1963</v>
      </c>
      <c r="GP65" s="88"/>
    </row>
    <row r="66" spans="11:198">
      <c r="K66" s="63">
        <v>4</v>
      </c>
      <c r="L66" s="64">
        <f t="shared" si="89"/>
        <v>1.736380231490801</v>
      </c>
      <c r="N66" s="63">
        <v>4</v>
      </c>
      <c r="O66" s="64">
        <f t="shared" si="90"/>
        <v>1.3394134190005509</v>
      </c>
      <c r="BJ66" s="198"/>
      <c r="BK66" s="199"/>
      <c r="BL66" s="124">
        <v>4.3</v>
      </c>
      <c r="BM66" s="101">
        <f t="shared" si="36"/>
        <v>6.9742857142857148E-2</v>
      </c>
      <c r="BN66" s="101">
        <f t="shared" si="44"/>
        <v>6.0000000000000001E-3</v>
      </c>
      <c r="BO66" s="101">
        <f t="shared" si="82"/>
        <v>6.0000000000000001E-3</v>
      </c>
      <c r="BP66" s="101">
        <f t="shared" si="83"/>
        <v>0.11085714285714286</v>
      </c>
      <c r="BQ66" s="119"/>
      <c r="BR66" s="204">
        <f t="shared" si="45"/>
        <v>6.142857142857143E-2</v>
      </c>
      <c r="BS66" s="101">
        <f t="shared" si="46"/>
        <v>0.11985714285714287</v>
      </c>
      <c r="BT66" s="201">
        <f t="shared" si="47"/>
        <v>4.184571428571429E-4</v>
      </c>
      <c r="BU66" s="201">
        <f t="shared" si="48"/>
        <v>1.2553714285714286E-9</v>
      </c>
      <c r="BV66" s="201">
        <f t="shared" si="49"/>
        <v>6.8117868221574353E-7</v>
      </c>
      <c r="BW66" s="101">
        <f t="shared" si="50"/>
        <v>5.8428571428571441E-2</v>
      </c>
      <c r="BX66" s="119"/>
      <c r="BY66" s="202">
        <f t="shared" si="51"/>
        <v>3.5408293970845494E-6</v>
      </c>
      <c r="BZ66" s="42"/>
      <c r="CA66" s="119"/>
      <c r="CB66" s="81"/>
      <c r="CC66" s="124">
        <v>4.3</v>
      </c>
      <c r="CD66" s="101">
        <f t="shared" si="52"/>
        <v>6.0000000000000001E-3</v>
      </c>
      <c r="CE66" s="101">
        <f t="shared" si="53"/>
        <v>6.9742857142857148E-2</v>
      </c>
      <c r="CF66" s="101">
        <f t="shared" si="84"/>
        <v>0.11085714285714286</v>
      </c>
      <c r="CG66" s="101">
        <f t="shared" si="85"/>
        <v>6.0000000000000001E-3</v>
      </c>
      <c r="CI66" s="204">
        <f t="shared" si="54"/>
        <v>3.4871428571428574E-2</v>
      </c>
      <c r="CJ66" s="201">
        <f t="shared" si="86"/>
        <v>1.6961693435568515E-7</v>
      </c>
      <c r="CK66" s="201">
        <f t="shared" si="87"/>
        <v>1.9954285714285716E-9</v>
      </c>
      <c r="CM66" s="206">
        <f t="shared" si="88"/>
        <v>3.4122929728279887E-7</v>
      </c>
      <c r="CN66" s="209"/>
      <c r="CR66" s="81"/>
      <c r="CS66" s="124">
        <v>5.3</v>
      </c>
      <c r="CT66" s="204">
        <f t="shared" si="1"/>
        <v>219.00140480001528</v>
      </c>
      <c r="CU66" s="80"/>
      <c r="CW66" s="57">
        <v>4.8</v>
      </c>
      <c r="CX66" s="111">
        <f t="shared" si="73"/>
        <v>0.11714285714285716</v>
      </c>
      <c r="CY66" s="129">
        <f t="shared" si="74"/>
        <v>0</v>
      </c>
      <c r="CZ66" s="130"/>
      <c r="DA66" s="174">
        <f t="shared" si="75"/>
        <v>0</v>
      </c>
      <c r="DB66" s="80"/>
      <c r="DD66" s="57">
        <v>5.2</v>
      </c>
      <c r="DE66" s="111">
        <f t="shared" si="59"/>
        <v>0.11257142857142859</v>
      </c>
      <c r="DF66" s="123">
        <f t="shared" si="60"/>
        <v>-5.62857142857143E-2</v>
      </c>
      <c r="DG66" s="552">
        <f t="shared" si="61"/>
        <v>-222274914.03221548</v>
      </c>
      <c r="DH66" s="496"/>
      <c r="DI66" s="553"/>
      <c r="DJ66" s="80"/>
      <c r="DL66" s="57">
        <v>5</v>
      </c>
      <c r="DM66" s="111">
        <f t="shared" si="68"/>
        <v>0.11485714285714288</v>
      </c>
      <c r="DN66" s="101">
        <f t="shared" si="20"/>
        <v>-114365848.0919676</v>
      </c>
      <c r="DO66" s="470">
        <f t="shared" si="69"/>
        <v>114365848.0919676</v>
      </c>
      <c r="DP66" s="470"/>
      <c r="DQ66" s="470"/>
      <c r="DR66" s="170">
        <f t="shared" si="22"/>
        <v>0</v>
      </c>
      <c r="DS66" s="171">
        <f t="shared" si="23"/>
        <v>-228731696.1839352</v>
      </c>
      <c r="DT66" s="80"/>
      <c r="DV66" s="57">
        <v>5.2</v>
      </c>
      <c r="DW66" s="111">
        <f t="shared" si="62"/>
        <v>0.11257142857142859</v>
      </c>
      <c r="DX66" s="190">
        <f t="shared" si="12"/>
        <v>4.9406137408028784E+16</v>
      </c>
      <c r="DY66" s="172">
        <f t="shared" si="13"/>
        <v>2.0245199597053003</v>
      </c>
      <c r="EB66" s="80"/>
      <c r="ED66" s="81"/>
      <c r="EE66" s="124">
        <v>4.5999999999999996</v>
      </c>
      <c r="EF66" s="417">
        <f t="shared" si="79"/>
        <v>5.6714285714285717E-2</v>
      </c>
      <c r="EG66" s="579">
        <f t="shared" si="80"/>
        <v>2.3061648979591839E-5</v>
      </c>
      <c r="EH66" s="579"/>
      <c r="EI66" s="119">
        <f t="shared" si="81"/>
        <v>280.09833901383962</v>
      </c>
      <c r="EJ66" s="172">
        <f t="shared" si="35"/>
        <v>1.2495611406774767</v>
      </c>
      <c r="EK66" s="80"/>
      <c r="EN66" s="81"/>
      <c r="EO66" s="124">
        <v>5.3</v>
      </c>
      <c r="EP66" s="204">
        <f t="shared" si="58"/>
        <v>290.40469835733046</v>
      </c>
      <c r="EQ66" s="80"/>
      <c r="ES66" s="41">
        <v>4.8</v>
      </c>
      <c r="ET66" s="124">
        <f t="shared" si="76"/>
        <v>6.6457142857142867E-2</v>
      </c>
      <c r="EU66" s="129">
        <f t="shared" si="77"/>
        <v>0</v>
      </c>
      <c r="EV66" s="119"/>
      <c r="EW66" s="451">
        <f t="shared" si="78"/>
        <v>0</v>
      </c>
      <c r="EX66" s="80"/>
      <c r="EZ66" s="41">
        <v>5.2</v>
      </c>
      <c r="FA66" s="101">
        <f t="shared" si="63"/>
        <v>6.3828571428571429E-2</v>
      </c>
      <c r="FB66" s="101">
        <f t="shared" si="64"/>
        <v>-3.1914285714285714E-2</v>
      </c>
      <c r="FC66" s="543">
        <f t="shared" si="65"/>
        <v>-294092682.50438988</v>
      </c>
      <c r="FD66" s="514"/>
      <c r="FE66" s="544"/>
      <c r="FF66" s="80"/>
      <c r="FH66" s="41">
        <v>5</v>
      </c>
      <c r="FI66" s="101">
        <f t="shared" si="70"/>
        <v>6.5142857142857141E-2</v>
      </c>
      <c r="FJ66" s="119">
        <f t="shared" si="71"/>
        <v>-150690088.41298145</v>
      </c>
      <c r="FK66" s="541">
        <f t="shared" si="72"/>
        <v>150690088.41298145</v>
      </c>
      <c r="FL66" s="541"/>
      <c r="FM66" s="541"/>
      <c r="FN66" s="170">
        <f t="shared" si="24"/>
        <v>0</v>
      </c>
      <c r="FO66" s="184">
        <f t="shared" si="25"/>
        <v>-301380176.8259629</v>
      </c>
      <c r="FP66" s="80"/>
      <c r="FR66" s="41">
        <v>5.2</v>
      </c>
      <c r="FS66" s="101">
        <f t="shared" si="66"/>
        <v>6.3828571428571429E-2</v>
      </c>
      <c r="FT66" s="190">
        <f t="shared" si="14"/>
        <v>8.6490505902627872E+16</v>
      </c>
      <c r="FU66" s="172">
        <f t="shared" si="67"/>
        <v>1.5301298766360258</v>
      </c>
      <c r="FX66" s="80"/>
      <c r="GA66" s="51"/>
      <c r="GB66" s="41">
        <v>5.9</v>
      </c>
      <c r="GC66" s="42">
        <v>-3330</v>
      </c>
      <c r="GD66" s="50"/>
      <c r="GE66" s="51"/>
      <c r="GF66" s="41">
        <v>5.9</v>
      </c>
      <c r="GG66" s="42">
        <v>8079</v>
      </c>
      <c r="GH66" s="50"/>
      <c r="GI66" s="51"/>
      <c r="GJ66" s="41">
        <v>5.9</v>
      </c>
      <c r="GK66" s="42">
        <v>-690</v>
      </c>
      <c r="GL66" s="50"/>
      <c r="GM66" s="51"/>
      <c r="GN66" s="41">
        <v>5.9</v>
      </c>
      <c r="GO66" s="42">
        <v>1893.25</v>
      </c>
      <c r="GP66" s="88"/>
    </row>
    <row r="67" spans="11:198">
      <c r="K67" s="63">
        <v>4.0999999999999996</v>
      </c>
      <c r="L67" s="64">
        <f t="shared" si="89"/>
        <v>1.7560500106657742</v>
      </c>
      <c r="N67" s="63">
        <v>4.0999999999999996</v>
      </c>
      <c r="O67" s="64">
        <f t="shared" si="90"/>
        <v>1.3527716212753269</v>
      </c>
      <c r="BJ67" s="198"/>
      <c r="BK67" s="199"/>
      <c r="BL67" s="124">
        <v>4.4000000000000004</v>
      </c>
      <c r="BM67" s="101">
        <f t="shared" si="36"/>
        <v>6.9085714285714292E-2</v>
      </c>
      <c r="BN67" s="101">
        <f t="shared" si="44"/>
        <v>6.0000000000000001E-3</v>
      </c>
      <c r="BO67" s="101">
        <f t="shared" si="82"/>
        <v>6.0000000000000001E-3</v>
      </c>
      <c r="BP67" s="101">
        <f t="shared" si="83"/>
        <v>0.10971428571428571</v>
      </c>
      <c r="BQ67" s="119"/>
      <c r="BR67" s="204">
        <f t="shared" si="45"/>
        <v>6.0857142857142853E-2</v>
      </c>
      <c r="BS67" s="101">
        <f t="shared" si="46"/>
        <v>0.11871428571428572</v>
      </c>
      <c r="BT67" s="201">
        <f t="shared" si="47"/>
        <v>4.1451428571428578E-4</v>
      </c>
      <c r="BU67" s="201">
        <f t="shared" si="48"/>
        <v>1.2435428571428571E-9</v>
      </c>
      <c r="BV67" s="201">
        <f t="shared" si="49"/>
        <v>6.603277434402332E-7</v>
      </c>
      <c r="BW67" s="101">
        <f t="shared" si="50"/>
        <v>5.7857142857142864E-2</v>
      </c>
      <c r="BX67" s="119"/>
      <c r="BY67" s="202">
        <f t="shared" si="51"/>
        <v>3.4379456746355695E-6</v>
      </c>
      <c r="BZ67" s="42"/>
      <c r="CA67" s="119"/>
      <c r="CB67" s="81"/>
      <c r="CC67" s="124">
        <v>4.4000000000000004</v>
      </c>
      <c r="CD67" s="101">
        <f t="shared" si="52"/>
        <v>6.0000000000000001E-3</v>
      </c>
      <c r="CE67" s="101">
        <f t="shared" si="53"/>
        <v>6.9085714285714292E-2</v>
      </c>
      <c r="CF67" s="101">
        <f t="shared" si="84"/>
        <v>0.10971428571428571</v>
      </c>
      <c r="CG67" s="101">
        <f t="shared" si="85"/>
        <v>6.0000000000000001E-3</v>
      </c>
      <c r="CI67" s="204">
        <f t="shared" si="54"/>
        <v>3.4542857142857146E-2</v>
      </c>
      <c r="CJ67" s="201">
        <f t="shared" si="86"/>
        <v>1.6486738929446071E-7</v>
      </c>
      <c r="CK67" s="201">
        <f t="shared" si="87"/>
        <v>1.9748571428571427E-9</v>
      </c>
      <c r="CM67" s="206">
        <f t="shared" si="88"/>
        <v>3.3170963573177855E-7</v>
      </c>
      <c r="CN67" s="209"/>
      <c r="CR67" s="81"/>
      <c r="CS67" s="124">
        <v>5.4</v>
      </c>
      <c r="CT67" s="204">
        <f t="shared" si="1"/>
        <v>215.69838207323113</v>
      </c>
      <c r="CU67" s="80"/>
      <c r="CW67" s="41">
        <v>4.9000000000000004</v>
      </c>
      <c r="CX67" s="111">
        <f t="shared" si="73"/>
        <v>0.11600000000000002</v>
      </c>
      <c r="CY67" s="129">
        <f t="shared" si="74"/>
        <v>0</v>
      </c>
      <c r="CZ67" s="130"/>
      <c r="DA67" s="174">
        <f t="shared" si="75"/>
        <v>0</v>
      </c>
      <c r="DB67" s="80"/>
      <c r="DD67" s="41">
        <v>5.3</v>
      </c>
      <c r="DE67" s="111">
        <f t="shared" si="59"/>
        <v>0.11142857142857145</v>
      </c>
      <c r="DF67" s="123">
        <f t="shared" si="60"/>
        <v>-5.571428571428573E-2</v>
      </c>
      <c r="DG67" s="552">
        <f t="shared" si="61"/>
        <v>-219001404.80001533</v>
      </c>
      <c r="DH67" s="496"/>
      <c r="DI67" s="553"/>
      <c r="DJ67" s="80"/>
      <c r="DL67" s="41">
        <v>5.0999999999999996</v>
      </c>
      <c r="DM67" s="111">
        <f t="shared" si="68"/>
        <v>0.11371428571428574</v>
      </c>
      <c r="DN67" s="101">
        <f t="shared" si="20"/>
        <v>-112759232.99149819</v>
      </c>
      <c r="DO67" s="470">
        <f t="shared" si="69"/>
        <v>112759232.99149819</v>
      </c>
      <c r="DP67" s="470"/>
      <c r="DQ67" s="470"/>
      <c r="DR67" s="170">
        <f t="shared" si="22"/>
        <v>0</v>
      </c>
      <c r="DS67" s="171">
        <f t="shared" si="23"/>
        <v>-225518465.98299637</v>
      </c>
      <c r="DT67" s="80"/>
      <c r="DV67" s="41">
        <v>5.3</v>
      </c>
      <c r="DW67" s="111">
        <f t="shared" si="62"/>
        <v>0.11142857142857145</v>
      </c>
      <c r="DX67" s="190">
        <f t="shared" si="12"/>
        <v>4.7961615304380176E+16</v>
      </c>
      <c r="DY67" s="172">
        <f t="shared" si="13"/>
        <v>2.0547813399230237</v>
      </c>
      <c r="EB67" s="80"/>
      <c r="ED67" s="81"/>
      <c r="EE67" s="124">
        <v>4.7</v>
      </c>
      <c r="EF67" s="417">
        <f t="shared" si="79"/>
        <v>5.6142857142857147E-2</v>
      </c>
      <c r="EG67" s="579">
        <f t="shared" si="80"/>
        <v>2.2607926530612252E-5</v>
      </c>
      <c r="EH67" s="579"/>
      <c r="EI67" s="119">
        <f t="shared" si="81"/>
        <v>277.87607775893974</v>
      </c>
      <c r="EJ67" s="172">
        <f t="shared" si="35"/>
        <v>1.259554269020698</v>
      </c>
      <c r="EK67" s="80"/>
      <c r="EN67" s="81"/>
      <c r="EO67" s="124">
        <v>5.4</v>
      </c>
      <c r="EP67" s="204">
        <f t="shared" si="58"/>
        <v>286.68794427458835</v>
      </c>
      <c r="EQ67" s="80"/>
      <c r="ES67" s="41">
        <v>4.9000000000000004</v>
      </c>
      <c r="ET67" s="124">
        <f t="shared" si="76"/>
        <v>6.5799999999999997E-2</v>
      </c>
      <c r="EU67" s="129">
        <f t="shared" si="77"/>
        <v>0</v>
      </c>
      <c r="EV67" s="119"/>
      <c r="EW67" s="451">
        <f t="shared" si="78"/>
        <v>0</v>
      </c>
      <c r="EX67" s="80"/>
      <c r="EZ67" s="41">
        <v>5.3</v>
      </c>
      <c r="FA67" s="101">
        <f t="shared" si="63"/>
        <v>6.3171428571428573E-2</v>
      </c>
      <c r="FB67" s="101">
        <f t="shared" si="64"/>
        <v>-3.1585714285714286E-2</v>
      </c>
      <c r="FC67" s="543">
        <f t="shared" si="65"/>
        <v>-290404698.35733044</v>
      </c>
      <c r="FD67" s="514"/>
      <c r="FE67" s="544"/>
      <c r="FF67" s="80"/>
      <c r="FH67" s="41">
        <v>5.0999999999999996</v>
      </c>
      <c r="FI67" s="101">
        <f t="shared" si="70"/>
        <v>6.4485714285714285E-2</v>
      </c>
      <c r="FJ67" s="119">
        <f t="shared" si="71"/>
        <v>-148875667.88489243</v>
      </c>
      <c r="FK67" s="541">
        <f t="shared" si="72"/>
        <v>148875667.88489243</v>
      </c>
      <c r="FL67" s="541"/>
      <c r="FM67" s="541"/>
      <c r="FN67" s="170">
        <f t="shared" si="24"/>
        <v>0</v>
      </c>
      <c r="FO67" s="184">
        <f t="shared" si="25"/>
        <v>-297751335.76978487</v>
      </c>
      <c r="FP67" s="80"/>
      <c r="FR67" s="41">
        <v>5.3</v>
      </c>
      <c r="FS67" s="101">
        <f t="shared" si="66"/>
        <v>6.3171428571428573E-2</v>
      </c>
      <c r="FT67" s="190">
        <f t="shared" si="14"/>
        <v>8.433488882801208E+16</v>
      </c>
      <c r="FU67" s="172">
        <f t="shared" si="67"/>
        <v>1.5495617066301539</v>
      </c>
      <c r="FX67" s="80"/>
      <c r="GA67" s="51"/>
      <c r="GB67" s="41">
        <v>6</v>
      </c>
      <c r="GC67" s="42">
        <v>-3250</v>
      </c>
      <c r="GD67" s="50"/>
      <c r="GE67" s="51"/>
      <c r="GF67" s="41">
        <v>6</v>
      </c>
      <c r="GG67" s="42">
        <v>7750</v>
      </c>
      <c r="GH67" s="50"/>
      <c r="GI67" s="51"/>
      <c r="GJ67" s="41">
        <v>6</v>
      </c>
      <c r="GK67" s="42">
        <v>-675</v>
      </c>
      <c r="GL67" s="50"/>
      <c r="GM67" s="51"/>
      <c r="GN67" s="41">
        <v>6</v>
      </c>
      <c r="GO67" s="42">
        <v>1825</v>
      </c>
      <c r="GP67" s="88"/>
    </row>
    <row r="68" spans="11:198">
      <c r="K68" s="63">
        <v>4.2</v>
      </c>
      <c r="L68" s="64">
        <f t="shared" si="89"/>
        <v>1.7763875125602024</v>
      </c>
      <c r="N68" s="63">
        <v>4.2</v>
      </c>
      <c r="O68" s="64">
        <f t="shared" si="90"/>
        <v>1.366529615373965</v>
      </c>
      <c r="BJ68" s="198"/>
      <c r="BK68" s="199"/>
      <c r="BL68" s="124">
        <v>4.5</v>
      </c>
      <c r="BM68" s="101">
        <f t="shared" si="36"/>
        <v>6.8428571428571436E-2</v>
      </c>
      <c r="BN68" s="101">
        <f t="shared" si="44"/>
        <v>6.0000000000000001E-3</v>
      </c>
      <c r="BO68" s="101">
        <f t="shared" si="82"/>
        <v>6.0000000000000001E-3</v>
      </c>
      <c r="BP68" s="101">
        <f t="shared" si="83"/>
        <v>0.10857142857142857</v>
      </c>
      <c r="BQ68" s="119"/>
      <c r="BR68" s="204">
        <f t="shared" si="45"/>
        <v>6.0285714285714283E-2</v>
      </c>
      <c r="BS68" s="101">
        <f t="shared" si="46"/>
        <v>0.11757142857142858</v>
      </c>
      <c r="BT68" s="201">
        <f t="shared" si="47"/>
        <v>4.105714285714286E-4</v>
      </c>
      <c r="BU68" s="201">
        <f t="shared" si="48"/>
        <v>1.2317142857142858E-9</v>
      </c>
      <c r="BV68" s="201">
        <f t="shared" si="49"/>
        <v>6.3990670553935858E-7</v>
      </c>
      <c r="BW68" s="101">
        <f t="shared" si="50"/>
        <v>5.7285714285714294E-2</v>
      </c>
      <c r="BX68" s="119"/>
      <c r="BY68" s="202">
        <f t="shared" si="51"/>
        <v>3.3370761049562688E-6</v>
      </c>
      <c r="BZ68" s="42"/>
      <c r="CA68" s="119"/>
      <c r="CB68" s="81"/>
      <c r="CC68" s="124">
        <v>4.5</v>
      </c>
      <c r="CD68" s="101">
        <f t="shared" si="52"/>
        <v>6.0000000000000001E-3</v>
      </c>
      <c r="CE68" s="101">
        <f t="shared" si="53"/>
        <v>6.8428571428571436E-2</v>
      </c>
      <c r="CF68" s="101">
        <f t="shared" si="84"/>
        <v>0.10857142857142857</v>
      </c>
      <c r="CG68" s="101">
        <f t="shared" si="85"/>
        <v>6.0000000000000001E-3</v>
      </c>
      <c r="CI68" s="204">
        <f t="shared" si="54"/>
        <v>3.4214285714285718E-2</v>
      </c>
      <c r="CJ68" s="201">
        <f t="shared" si="86"/>
        <v>1.6020734548104961E-7</v>
      </c>
      <c r="CK68" s="201">
        <f t="shared" si="87"/>
        <v>1.9542857142857142E-9</v>
      </c>
      <c r="CM68" s="206">
        <f t="shared" si="88"/>
        <v>3.2236897667638491E-7</v>
      </c>
      <c r="CN68" s="209"/>
      <c r="CR68" s="81"/>
      <c r="CS68" s="124">
        <v>5.5</v>
      </c>
      <c r="CT68" s="204">
        <f t="shared" si="1"/>
        <v>212.3663770866915</v>
      </c>
      <c r="CU68" s="80"/>
      <c r="CW68" s="57">
        <v>5</v>
      </c>
      <c r="CX68" s="111">
        <f t="shared" si="73"/>
        <v>0.11485714285714288</v>
      </c>
      <c r="CY68" s="129">
        <f t="shared" si="74"/>
        <v>0</v>
      </c>
      <c r="CZ68" s="130"/>
      <c r="DA68" s="174">
        <f t="shared" si="75"/>
        <v>0</v>
      </c>
      <c r="DB68" s="80"/>
      <c r="DD68" s="57">
        <v>5.4</v>
      </c>
      <c r="DE68" s="111">
        <f t="shared" si="59"/>
        <v>0.11028571428571429</v>
      </c>
      <c r="DF68" s="123">
        <f t="shared" si="60"/>
        <v>-5.5142857142857153E-2</v>
      </c>
      <c r="DG68" s="552">
        <f t="shared" si="61"/>
        <v>-215698382.07323122</v>
      </c>
      <c r="DH68" s="496"/>
      <c r="DI68" s="553"/>
      <c r="DJ68" s="80"/>
      <c r="DL68" s="57">
        <v>5.2</v>
      </c>
      <c r="DM68" s="111">
        <f t="shared" si="68"/>
        <v>0.11257142857142859</v>
      </c>
      <c r="DN68" s="101">
        <f t="shared" si="20"/>
        <v>-111137457.01610774</v>
      </c>
      <c r="DO68" s="470">
        <f t="shared" si="69"/>
        <v>111137457.01610774</v>
      </c>
      <c r="DP68" s="470"/>
      <c r="DQ68" s="470"/>
      <c r="DR68" s="170">
        <f t="shared" si="22"/>
        <v>0</v>
      </c>
      <c r="DS68" s="171">
        <f t="shared" si="23"/>
        <v>-222274914.03221548</v>
      </c>
      <c r="DT68" s="80"/>
      <c r="DV68" s="57">
        <v>5.4</v>
      </c>
      <c r="DW68" s="111">
        <f t="shared" si="62"/>
        <v>0.11028571428571429</v>
      </c>
      <c r="DX68" s="190">
        <f t="shared" si="12"/>
        <v>4.6525792029009632E+16</v>
      </c>
      <c r="DY68" s="172">
        <f t="shared" si="13"/>
        <v>2.0862465247756083</v>
      </c>
      <c r="EB68" s="80"/>
      <c r="ED68" s="81"/>
      <c r="EE68" s="124">
        <v>4.8</v>
      </c>
      <c r="EF68" s="417">
        <f t="shared" si="79"/>
        <v>5.5571428571428577E-2</v>
      </c>
      <c r="EG68" s="579">
        <f t="shared" si="80"/>
        <v>2.2158710204081641E-5</v>
      </c>
      <c r="EH68" s="579"/>
      <c r="EI68" s="119">
        <f t="shared" si="81"/>
        <v>275.60611650381719</v>
      </c>
      <c r="EJ68" s="172">
        <f t="shared" si="35"/>
        <v>1.2699282745967375</v>
      </c>
      <c r="EK68" s="80"/>
      <c r="EN68" s="81"/>
      <c r="EO68" s="124">
        <v>5.5</v>
      </c>
      <c r="EP68" s="204">
        <f t="shared" si="58"/>
        <v>282.94306818487092</v>
      </c>
      <c r="EQ68" s="80"/>
      <c r="ES68" s="41">
        <v>5</v>
      </c>
      <c r="ET68" s="124">
        <f t="shared" si="76"/>
        <v>6.5142857142857141E-2</v>
      </c>
      <c r="EU68" s="129">
        <f t="shared" si="77"/>
        <v>0</v>
      </c>
      <c r="EV68" s="119"/>
      <c r="EW68" s="451">
        <f t="shared" si="78"/>
        <v>0</v>
      </c>
      <c r="EX68" s="80"/>
      <c r="EZ68" s="41">
        <v>5.4</v>
      </c>
      <c r="FA68" s="101">
        <f t="shared" si="63"/>
        <v>6.2514285714285717E-2</v>
      </c>
      <c r="FB68" s="101">
        <f t="shared" si="64"/>
        <v>-3.1257142857142858E-2</v>
      </c>
      <c r="FC68" s="543">
        <f t="shared" si="65"/>
        <v>-286687944.27458835</v>
      </c>
      <c r="FD68" s="514"/>
      <c r="FE68" s="544"/>
      <c r="FF68" s="80"/>
      <c r="FH68" s="41">
        <v>5.2</v>
      </c>
      <c r="FI68" s="101">
        <f t="shared" si="70"/>
        <v>6.3828571428571429E-2</v>
      </c>
      <c r="FJ68" s="119">
        <f t="shared" si="71"/>
        <v>-147046341.25219494</v>
      </c>
      <c r="FK68" s="541">
        <f t="shared" si="72"/>
        <v>147046341.25219494</v>
      </c>
      <c r="FL68" s="541"/>
      <c r="FM68" s="541"/>
      <c r="FN68" s="170">
        <f t="shared" si="24"/>
        <v>0</v>
      </c>
      <c r="FO68" s="184">
        <f t="shared" si="25"/>
        <v>-294092682.50438988</v>
      </c>
      <c r="FP68" s="80"/>
      <c r="FR68" s="41">
        <v>5.4</v>
      </c>
      <c r="FS68" s="101">
        <f t="shared" si="66"/>
        <v>6.2514285714285717E-2</v>
      </c>
      <c r="FT68" s="190">
        <f t="shared" si="14"/>
        <v>8.2189977392389472E+16</v>
      </c>
      <c r="FU68" s="172">
        <f t="shared" si="67"/>
        <v>1.5696509357540063</v>
      </c>
      <c r="FX68" s="80"/>
      <c r="GA68" s="51"/>
      <c r="GB68" s="41">
        <v>6.1</v>
      </c>
      <c r="GC68" s="42">
        <v>-3170</v>
      </c>
      <c r="GD68" s="50"/>
      <c r="GE68" s="51"/>
      <c r="GF68" s="41">
        <v>6.1</v>
      </c>
      <c r="GG68" s="42">
        <v>7429</v>
      </c>
      <c r="GH68" s="50"/>
      <c r="GI68" s="51"/>
      <c r="GJ68" s="41">
        <v>6.1</v>
      </c>
      <c r="GK68" s="42">
        <v>-660</v>
      </c>
      <c r="GL68" s="50"/>
      <c r="GM68" s="51"/>
      <c r="GN68" s="41">
        <v>6.1</v>
      </c>
      <c r="GO68" s="42">
        <v>1758.25</v>
      </c>
      <c r="GP68" s="88"/>
    </row>
    <row r="69" spans="11:198">
      <c r="K69" s="63">
        <v>4.3</v>
      </c>
      <c r="L69" s="64">
        <f t="shared" si="89"/>
        <v>1.7974245690102424</v>
      </c>
      <c r="N69" s="63">
        <v>4.3</v>
      </c>
      <c r="O69" s="64">
        <f t="shared" si="90"/>
        <v>1.3807038057916827</v>
      </c>
      <c r="BJ69" s="198"/>
      <c r="BK69" s="199"/>
      <c r="BL69" s="124">
        <v>4.5999999999999996</v>
      </c>
      <c r="BM69" s="101">
        <f t="shared" si="36"/>
        <v>6.777142857142858E-2</v>
      </c>
      <c r="BN69" s="101">
        <f t="shared" si="44"/>
        <v>6.0000000000000001E-3</v>
      </c>
      <c r="BO69" s="101">
        <f t="shared" si="82"/>
        <v>6.0000000000000001E-3</v>
      </c>
      <c r="BP69" s="101">
        <f t="shared" si="83"/>
        <v>0.10742857142857143</v>
      </c>
      <c r="BQ69" s="119"/>
      <c r="BR69" s="204">
        <f t="shared" si="45"/>
        <v>5.9714285714285713E-2</v>
      </c>
      <c r="BS69" s="101">
        <f t="shared" si="46"/>
        <v>0.11642857142857144</v>
      </c>
      <c r="BT69" s="201">
        <f t="shared" si="47"/>
        <v>4.0662857142857148E-4</v>
      </c>
      <c r="BU69" s="201">
        <f t="shared" si="48"/>
        <v>1.2198857142857145E-9</v>
      </c>
      <c r="BV69" s="201">
        <f t="shared" si="49"/>
        <v>6.1991109037900879E-7</v>
      </c>
      <c r="BW69" s="101">
        <f t="shared" si="50"/>
        <v>5.6714285714285724E-2</v>
      </c>
      <c r="BX69" s="119"/>
      <c r="BY69" s="202">
        <f t="shared" si="51"/>
        <v>3.2382007603498551E-6</v>
      </c>
      <c r="BZ69" s="42"/>
      <c r="CA69" s="119"/>
      <c r="CB69" s="81"/>
      <c r="CC69" s="124">
        <v>4.5999999999999996</v>
      </c>
      <c r="CD69" s="101">
        <f t="shared" si="52"/>
        <v>6.0000000000000001E-3</v>
      </c>
      <c r="CE69" s="101">
        <f t="shared" si="53"/>
        <v>6.777142857142858E-2</v>
      </c>
      <c r="CF69" s="101">
        <f t="shared" si="84"/>
        <v>0.10742857142857143</v>
      </c>
      <c r="CG69" s="101">
        <f t="shared" si="85"/>
        <v>6.0000000000000001E-3</v>
      </c>
      <c r="CI69" s="204">
        <f t="shared" si="54"/>
        <v>3.388571428571429E-2</v>
      </c>
      <c r="CJ69" s="201">
        <f t="shared" si="86"/>
        <v>1.5563595158017499E-7</v>
      </c>
      <c r="CK69" s="201">
        <f t="shared" si="87"/>
        <v>1.9337142857142857E-9</v>
      </c>
      <c r="CM69" s="206">
        <f t="shared" si="88"/>
        <v>3.1320561744606425E-7</v>
      </c>
      <c r="CN69" s="209"/>
      <c r="CR69" s="81"/>
      <c r="CS69" s="124">
        <v>5.6</v>
      </c>
      <c r="CT69" s="204">
        <f t="shared" si="1"/>
        <v>209.0060174653261</v>
      </c>
      <c r="CU69" s="80"/>
      <c r="CW69" s="41">
        <v>5.0999999999999996</v>
      </c>
      <c r="CX69" s="111">
        <f t="shared" si="73"/>
        <v>0.11371428571428574</v>
      </c>
      <c r="CY69" s="129">
        <f t="shared" si="74"/>
        <v>0</v>
      </c>
      <c r="CZ69" s="130"/>
      <c r="DA69" s="174">
        <f t="shared" si="75"/>
        <v>0</v>
      </c>
      <c r="DB69" s="80"/>
      <c r="DD69" s="41">
        <v>5.5</v>
      </c>
      <c r="DE69" s="111">
        <f t="shared" si="59"/>
        <v>0.10914285714285715</v>
      </c>
      <c r="DF69" s="123">
        <f t="shared" si="60"/>
        <v>-5.4571428571428583E-2</v>
      </c>
      <c r="DG69" s="552">
        <f t="shared" si="61"/>
        <v>-212366377.08669156</v>
      </c>
      <c r="DH69" s="496"/>
      <c r="DI69" s="553"/>
      <c r="DJ69" s="80"/>
      <c r="DL69" s="41">
        <v>5.3</v>
      </c>
      <c r="DM69" s="111">
        <f t="shared" si="68"/>
        <v>0.11142857142857145</v>
      </c>
      <c r="DN69" s="101">
        <f t="shared" si="20"/>
        <v>-109500702.40000767</v>
      </c>
      <c r="DO69" s="470">
        <f t="shared" si="69"/>
        <v>109500702.40000767</v>
      </c>
      <c r="DP69" s="470"/>
      <c r="DQ69" s="470"/>
      <c r="DR69" s="170">
        <f t="shared" si="22"/>
        <v>0</v>
      </c>
      <c r="DS69" s="171">
        <f t="shared" si="23"/>
        <v>-219001404.80001533</v>
      </c>
      <c r="DT69" s="80"/>
      <c r="DV69" s="41">
        <v>5.5</v>
      </c>
      <c r="DW69" s="111">
        <f t="shared" si="62"/>
        <v>0.10914285714285715</v>
      </c>
      <c r="DX69" s="190">
        <f t="shared" si="12"/>
        <v>4.5099478116926872E+16</v>
      </c>
      <c r="DY69" s="172">
        <f t="shared" si="13"/>
        <v>2.1189795021850486</v>
      </c>
      <c r="EB69" s="80"/>
      <c r="ED69" s="81"/>
      <c r="EE69" s="124">
        <v>4.9000000000000004</v>
      </c>
      <c r="EF69" s="417">
        <f t="shared" si="79"/>
        <v>5.5000000000000007E-2</v>
      </c>
      <c r="EG69" s="579">
        <f t="shared" si="80"/>
        <v>2.1714000000000003E-5</v>
      </c>
      <c r="EH69" s="579"/>
      <c r="EI69" s="119">
        <f t="shared" si="81"/>
        <v>273.28690952293738</v>
      </c>
      <c r="EJ69" s="172">
        <f t="shared" si="35"/>
        <v>1.2807053239797568</v>
      </c>
      <c r="EK69" s="80"/>
      <c r="EN69" s="81"/>
      <c r="EO69" s="124">
        <v>5.6</v>
      </c>
      <c r="EP69" s="204">
        <f t="shared" si="58"/>
        <v>279.17081303793697</v>
      </c>
      <c r="EQ69" s="80"/>
      <c r="ES69" s="41">
        <v>5.0999999999999996</v>
      </c>
      <c r="ET69" s="124">
        <f t="shared" si="76"/>
        <v>6.4485714285714285E-2</v>
      </c>
      <c r="EU69" s="129">
        <f t="shared" si="77"/>
        <v>0</v>
      </c>
      <c r="EV69" s="119"/>
      <c r="EW69" s="451">
        <f t="shared" si="78"/>
        <v>0</v>
      </c>
      <c r="EX69" s="80"/>
      <c r="EZ69" s="41">
        <v>5.5</v>
      </c>
      <c r="FA69" s="101">
        <f t="shared" si="63"/>
        <v>6.1857142857142861E-2</v>
      </c>
      <c r="FB69" s="101">
        <f t="shared" si="64"/>
        <v>-3.092857142857143E-2</v>
      </c>
      <c r="FC69" s="543">
        <f t="shared" si="65"/>
        <v>-282943068.1848709</v>
      </c>
      <c r="FD69" s="514"/>
      <c r="FE69" s="544"/>
      <c r="FF69" s="80"/>
      <c r="FH69" s="41">
        <v>5.3</v>
      </c>
      <c r="FI69" s="101">
        <f t="shared" si="70"/>
        <v>6.3171428571428573E-2</v>
      </c>
      <c r="FJ69" s="119">
        <f t="shared" si="71"/>
        <v>-145202349.17866522</v>
      </c>
      <c r="FK69" s="541">
        <f t="shared" si="72"/>
        <v>145202349.17866522</v>
      </c>
      <c r="FL69" s="541"/>
      <c r="FM69" s="541"/>
      <c r="FN69" s="170">
        <f t="shared" si="24"/>
        <v>0</v>
      </c>
      <c r="FO69" s="184">
        <f t="shared" si="25"/>
        <v>-290404698.35733044</v>
      </c>
      <c r="FP69" s="80"/>
      <c r="FR69" s="41">
        <v>5.5</v>
      </c>
      <c r="FS69" s="101">
        <f t="shared" si="66"/>
        <v>6.1857142857142861E-2</v>
      </c>
      <c r="FT69" s="190">
        <f t="shared" si="14"/>
        <v>8.0056779833868496E+16</v>
      </c>
      <c r="FU69" s="172">
        <f t="shared" si="67"/>
        <v>1.5904259570196522</v>
      </c>
      <c r="FX69" s="80"/>
      <c r="GA69" s="51"/>
      <c r="GB69" s="41">
        <v>6.2</v>
      </c>
      <c r="GC69" s="42">
        <v>-3090</v>
      </c>
      <c r="GD69" s="50"/>
      <c r="GE69" s="51"/>
      <c r="GF69" s="41">
        <v>6.2</v>
      </c>
      <c r="GG69" s="42">
        <v>7116</v>
      </c>
      <c r="GH69" s="50"/>
      <c r="GI69" s="51"/>
      <c r="GJ69" s="41">
        <v>6.2</v>
      </c>
      <c r="GK69" s="42">
        <v>-645</v>
      </c>
      <c r="GL69" s="50"/>
      <c r="GM69" s="51"/>
      <c r="GN69" s="41">
        <v>6.2</v>
      </c>
      <c r="GO69" s="42">
        <v>1693</v>
      </c>
      <c r="GP69" s="88"/>
    </row>
    <row r="70" spans="11:198">
      <c r="K70" s="63">
        <v>4.4000000000000004</v>
      </c>
      <c r="L70" s="64">
        <f t="shared" si="89"/>
        <v>1.8191948822296478</v>
      </c>
      <c r="N70" s="63">
        <v>4.4000000000000004</v>
      </c>
      <c r="O70" s="64">
        <f t="shared" si="90"/>
        <v>1.3953113896277096</v>
      </c>
      <c r="BJ70" s="198"/>
      <c r="BK70" s="199"/>
      <c r="BL70" s="124">
        <v>4.7</v>
      </c>
      <c r="BM70" s="101">
        <f t="shared" si="36"/>
        <v>6.7114285714285724E-2</v>
      </c>
      <c r="BN70" s="101">
        <f t="shared" si="44"/>
        <v>6.0000000000000001E-3</v>
      </c>
      <c r="BO70" s="101">
        <f t="shared" si="82"/>
        <v>6.0000000000000001E-3</v>
      </c>
      <c r="BP70" s="101">
        <f t="shared" si="83"/>
        <v>0.10628571428571429</v>
      </c>
      <c r="BQ70" s="119"/>
      <c r="BR70" s="204">
        <f t="shared" si="45"/>
        <v>5.9142857142857143E-2</v>
      </c>
      <c r="BS70" s="101">
        <f t="shared" si="46"/>
        <v>0.1152857142857143</v>
      </c>
      <c r="BT70" s="201">
        <f t="shared" si="47"/>
        <v>4.0268571428571435E-4</v>
      </c>
      <c r="BU70" s="201">
        <f t="shared" si="48"/>
        <v>1.208057142857143E-9</v>
      </c>
      <c r="BV70" s="201">
        <f t="shared" si="49"/>
        <v>6.0033641982507295E-7</v>
      </c>
      <c r="BW70" s="101">
        <f t="shared" si="50"/>
        <v>5.6142857142857154E-2</v>
      </c>
      <c r="BX70" s="119"/>
      <c r="BY70" s="202">
        <f t="shared" si="51"/>
        <v>3.141299713119535E-6</v>
      </c>
      <c r="BZ70" s="42"/>
      <c r="CA70" s="119"/>
      <c r="CB70" s="81"/>
      <c r="CC70" s="124">
        <v>4.7</v>
      </c>
      <c r="CD70" s="101">
        <f t="shared" si="52"/>
        <v>6.0000000000000001E-3</v>
      </c>
      <c r="CE70" s="101">
        <f t="shared" si="53"/>
        <v>6.7114285714285724E-2</v>
      </c>
      <c r="CF70" s="101">
        <f t="shared" si="84"/>
        <v>0.10628571428571429</v>
      </c>
      <c r="CG70" s="101">
        <f t="shared" si="85"/>
        <v>6.0000000000000001E-3</v>
      </c>
      <c r="CI70" s="204">
        <f t="shared" si="54"/>
        <v>3.3557142857142862E-2</v>
      </c>
      <c r="CJ70" s="201">
        <f t="shared" si="86"/>
        <v>1.5115235625655984E-7</v>
      </c>
      <c r="CK70" s="201">
        <f t="shared" si="87"/>
        <v>1.9131428571428572E-9</v>
      </c>
      <c r="CM70" s="206">
        <f t="shared" si="88"/>
        <v>3.0421785537026257E-7</v>
      </c>
      <c r="CN70" s="209"/>
      <c r="CR70" s="81"/>
      <c r="CS70" s="124">
        <v>5.7</v>
      </c>
      <c r="CT70" s="204">
        <f t="shared" si="1"/>
        <v>205.61803706550086</v>
      </c>
      <c r="CU70" s="80"/>
      <c r="CW70" s="57">
        <v>5.2</v>
      </c>
      <c r="CX70" s="111">
        <f t="shared" si="73"/>
        <v>0.11257142857142859</v>
      </c>
      <c r="CY70" s="129">
        <f t="shared" si="74"/>
        <v>0</v>
      </c>
      <c r="CZ70" s="130"/>
      <c r="DA70" s="174">
        <f t="shared" si="75"/>
        <v>0</v>
      </c>
      <c r="DB70" s="80"/>
      <c r="DD70" s="57">
        <v>5.6</v>
      </c>
      <c r="DE70" s="111">
        <f t="shared" si="59"/>
        <v>0.10800000000000001</v>
      </c>
      <c r="DF70" s="123">
        <f t="shared" si="60"/>
        <v>-5.4000000000000013E-2</v>
      </c>
      <c r="DG70" s="552">
        <f t="shared" si="61"/>
        <v>-209006017.46532613</v>
      </c>
      <c r="DH70" s="496"/>
      <c r="DI70" s="553"/>
      <c r="DJ70" s="80"/>
      <c r="DL70" s="57">
        <v>5.4</v>
      </c>
      <c r="DM70" s="111">
        <f t="shared" si="68"/>
        <v>0.11028571428571429</v>
      </c>
      <c r="DN70" s="101">
        <f t="shared" si="20"/>
        <v>-107849191.03661561</v>
      </c>
      <c r="DO70" s="470">
        <f t="shared" si="69"/>
        <v>107849191.03661561</v>
      </c>
      <c r="DP70" s="470"/>
      <c r="DQ70" s="470"/>
      <c r="DR70" s="170">
        <f t="shared" si="22"/>
        <v>0</v>
      </c>
      <c r="DS70" s="171">
        <f t="shared" si="23"/>
        <v>-215698382.07323122</v>
      </c>
      <c r="DT70" s="80"/>
      <c r="DV70" s="57">
        <v>5.6</v>
      </c>
      <c r="DW70" s="111">
        <f t="shared" si="62"/>
        <v>0.10800000000000001</v>
      </c>
      <c r="DX70" s="190">
        <f t="shared" si="12"/>
        <v>4.3683515336716208E+16</v>
      </c>
      <c r="DY70" s="172">
        <f t="shared" si="13"/>
        <v>2.153048057932851</v>
      </c>
      <c r="EB70" s="80"/>
      <c r="ED70" s="81"/>
      <c r="EE70" s="124">
        <v>5</v>
      </c>
      <c r="EF70" s="417">
        <f t="shared" si="79"/>
        <v>5.4428571428571437E-2</v>
      </c>
      <c r="EG70" s="579">
        <f t="shared" si="80"/>
        <v>2.1273795918367351E-5</v>
      </c>
      <c r="EH70" s="579"/>
      <c r="EI70" s="119">
        <f t="shared" si="81"/>
        <v>270.91684385241706</v>
      </c>
      <c r="EJ70" s="172">
        <f t="shared" si="35"/>
        <v>1.2919093365441086</v>
      </c>
      <c r="EK70" s="80"/>
      <c r="EN70" s="81"/>
      <c r="EO70" s="124">
        <v>5.7</v>
      </c>
      <c r="EP70" s="204">
        <f t="shared" si="58"/>
        <v>275.3720255830732</v>
      </c>
      <c r="EQ70" s="80"/>
      <c r="ES70" s="41">
        <v>5.2</v>
      </c>
      <c r="ET70" s="124">
        <f t="shared" si="76"/>
        <v>6.3828571428571429E-2</v>
      </c>
      <c r="EU70" s="129">
        <f t="shared" si="77"/>
        <v>0</v>
      </c>
      <c r="EV70" s="119"/>
      <c r="EW70" s="451">
        <f t="shared" si="78"/>
        <v>0</v>
      </c>
      <c r="EX70" s="80"/>
      <c r="EZ70" s="41">
        <v>5.6</v>
      </c>
      <c r="FA70" s="101">
        <f t="shared" si="63"/>
        <v>6.1200000000000011E-2</v>
      </c>
      <c r="FB70" s="101">
        <f t="shared" si="64"/>
        <v>-3.0600000000000006E-2</v>
      </c>
      <c r="FC70" s="543">
        <f t="shared" si="65"/>
        <v>-279170813.03793699</v>
      </c>
      <c r="FD70" s="514"/>
      <c r="FE70" s="544"/>
      <c r="FF70" s="80"/>
      <c r="FH70" s="41">
        <v>5.4</v>
      </c>
      <c r="FI70" s="101">
        <f t="shared" si="70"/>
        <v>6.2514285714285717E-2</v>
      </c>
      <c r="FJ70" s="119">
        <f t="shared" si="71"/>
        <v>-143343972.13729417</v>
      </c>
      <c r="FK70" s="541">
        <f t="shared" si="72"/>
        <v>143343972.13729417</v>
      </c>
      <c r="FL70" s="541"/>
      <c r="FM70" s="541"/>
      <c r="FN70" s="170">
        <f t="shared" si="24"/>
        <v>0</v>
      </c>
      <c r="FO70" s="184">
        <f t="shared" si="25"/>
        <v>-286687944.27458835</v>
      </c>
      <c r="FP70" s="80"/>
      <c r="FR70" s="41">
        <v>5.6</v>
      </c>
      <c r="FS70" s="101">
        <f t="shared" si="66"/>
        <v>6.1200000000000011E-2</v>
      </c>
      <c r="FT70" s="190">
        <f t="shared" si="14"/>
        <v>7.7936342852262768E+16</v>
      </c>
      <c r="FU70" s="172">
        <f t="shared" si="67"/>
        <v>1.6119163572405715</v>
      </c>
      <c r="FX70" s="80"/>
      <c r="GA70" s="51"/>
      <c r="GB70" s="41">
        <v>6.3</v>
      </c>
      <c r="GC70" s="42">
        <v>-3010</v>
      </c>
      <c r="GD70" s="50"/>
      <c r="GE70" s="51"/>
      <c r="GF70" s="41">
        <v>6.3</v>
      </c>
      <c r="GG70" s="42">
        <v>6811</v>
      </c>
      <c r="GH70" s="50"/>
      <c r="GI70" s="51"/>
      <c r="GJ70" s="41">
        <v>6.3</v>
      </c>
      <c r="GK70" s="42">
        <v>-630</v>
      </c>
      <c r="GL70" s="50"/>
      <c r="GM70" s="51"/>
      <c r="GN70" s="41">
        <v>6.3</v>
      </c>
      <c r="GO70" s="42">
        <v>1629.25</v>
      </c>
      <c r="GP70" s="88"/>
    </row>
    <row r="71" spans="11:198">
      <c r="K71" s="63">
        <v>4.5</v>
      </c>
      <c r="L71" s="64">
        <f t="shared" si="89"/>
        <v>1.8417341469828989</v>
      </c>
      <c r="N71" s="63">
        <v>4.5</v>
      </c>
      <c r="O71" s="64">
        <f t="shared" si="90"/>
        <v>1.4103703943584649</v>
      </c>
      <c r="BJ71" s="198"/>
      <c r="BK71" s="199"/>
      <c r="BL71" s="124">
        <v>4.8</v>
      </c>
      <c r="BM71" s="101">
        <f t="shared" si="36"/>
        <v>6.6457142857142867E-2</v>
      </c>
      <c r="BN71" s="101">
        <f t="shared" si="44"/>
        <v>6.0000000000000001E-3</v>
      </c>
      <c r="BO71" s="101">
        <f t="shared" si="82"/>
        <v>6.0000000000000001E-3</v>
      </c>
      <c r="BP71" s="101">
        <f t="shared" si="83"/>
        <v>0.10514285714285715</v>
      </c>
      <c r="BQ71" s="119"/>
      <c r="BR71" s="204">
        <f t="shared" si="45"/>
        <v>5.8571428571428573E-2</v>
      </c>
      <c r="BS71" s="101">
        <f t="shared" si="46"/>
        <v>0.11414285714285716</v>
      </c>
      <c r="BT71" s="201">
        <f t="shared" si="47"/>
        <v>3.9874285714285723E-4</v>
      </c>
      <c r="BU71" s="201">
        <f t="shared" si="48"/>
        <v>1.1962285714285717E-9</v>
      </c>
      <c r="BV71" s="201">
        <f t="shared" si="49"/>
        <v>5.8117821574344029E-7</v>
      </c>
      <c r="BW71" s="101">
        <f t="shared" si="50"/>
        <v>5.5571428571428584E-2</v>
      </c>
      <c r="BX71" s="119"/>
      <c r="BY71" s="202">
        <f t="shared" si="51"/>
        <v>3.0463530355685147E-6</v>
      </c>
      <c r="BZ71" s="42"/>
      <c r="CA71" s="119"/>
      <c r="CB71" s="81"/>
      <c r="CC71" s="124">
        <v>4.8</v>
      </c>
      <c r="CD71" s="101">
        <f t="shared" si="52"/>
        <v>6.0000000000000001E-3</v>
      </c>
      <c r="CE71" s="101">
        <f t="shared" si="53"/>
        <v>6.6457142857142867E-2</v>
      </c>
      <c r="CF71" s="101">
        <f t="shared" si="84"/>
        <v>0.10514285714285715</v>
      </c>
      <c r="CG71" s="101">
        <f t="shared" si="85"/>
        <v>6.0000000000000001E-3</v>
      </c>
      <c r="CI71" s="204">
        <f t="shared" si="54"/>
        <v>3.3228571428571434E-2</v>
      </c>
      <c r="CJ71" s="201">
        <f t="shared" si="86"/>
        <v>1.4675570817492717E-7</v>
      </c>
      <c r="CK71" s="201">
        <f t="shared" si="87"/>
        <v>1.8925714285714287E-9</v>
      </c>
      <c r="CM71" s="206">
        <f t="shared" si="88"/>
        <v>2.9540398777842579E-7</v>
      </c>
      <c r="CN71" s="209"/>
      <c r="CR71" s="81"/>
      <c r="CS71" s="124">
        <v>5.8</v>
      </c>
      <c r="CT71" s="204">
        <f t="shared" si="1"/>
        <v>202.20328681237243</v>
      </c>
      <c r="CU71" s="80"/>
      <c r="CW71" s="41">
        <v>5.3</v>
      </c>
      <c r="CX71" s="111">
        <f t="shared" si="73"/>
        <v>0.11142857142857145</v>
      </c>
      <c r="CY71" s="129">
        <f t="shared" si="74"/>
        <v>0</v>
      </c>
      <c r="CZ71" s="130"/>
      <c r="DA71" s="174">
        <f t="shared" si="75"/>
        <v>0</v>
      </c>
      <c r="DB71" s="80"/>
      <c r="DD71" s="41">
        <v>5.7</v>
      </c>
      <c r="DE71" s="111">
        <f t="shared" si="59"/>
        <v>0.10685714285714287</v>
      </c>
      <c r="DF71" s="123">
        <f t="shared" si="60"/>
        <v>-5.3428571428571443E-2</v>
      </c>
      <c r="DG71" s="552">
        <f t="shared" si="61"/>
        <v>-205618037.06550089</v>
      </c>
      <c r="DH71" s="496"/>
      <c r="DI71" s="553"/>
      <c r="DJ71" s="80"/>
      <c r="DL71" s="41">
        <v>5.5</v>
      </c>
      <c r="DM71" s="111">
        <f t="shared" si="68"/>
        <v>0.10914285714285715</v>
      </c>
      <c r="DN71" s="101">
        <f t="shared" si="20"/>
        <v>-106183188.54334578</v>
      </c>
      <c r="DO71" s="470">
        <f t="shared" si="69"/>
        <v>106183188.54334578</v>
      </c>
      <c r="DP71" s="470"/>
      <c r="DQ71" s="470"/>
      <c r="DR71" s="170">
        <f t="shared" si="22"/>
        <v>0</v>
      </c>
      <c r="DS71" s="171">
        <f t="shared" si="23"/>
        <v>-212366377.08669156</v>
      </c>
      <c r="DT71" s="80"/>
      <c r="DV71" s="41">
        <v>5.7</v>
      </c>
      <c r="DW71" s="111">
        <f t="shared" si="62"/>
        <v>0.10685714285714287</v>
      </c>
      <c r="DX71" s="190">
        <f t="shared" si="12"/>
        <v>4.2278777166669696E+16</v>
      </c>
      <c r="DY71" s="172">
        <f t="shared" si="13"/>
        <v>2.1885239564690999</v>
      </c>
      <c r="EB71" s="80"/>
      <c r="ED71" s="81"/>
      <c r="EE71" s="124">
        <v>5.0999999999999996</v>
      </c>
      <c r="EF71" s="417">
        <f t="shared" si="79"/>
        <v>5.3857142857142867E-2</v>
      </c>
      <c r="EG71" s="579">
        <f t="shared" si="80"/>
        <v>2.0838097959183675E-5</v>
      </c>
      <c r="EH71" s="579"/>
      <c r="EI71" s="119">
        <f t="shared" si="81"/>
        <v>268.49423560823038</v>
      </c>
      <c r="EJ71" s="172">
        <f t="shared" si="35"/>
        <v>1.3035661611398526</v>
      </c>
      <c r="EK71" s="80"/>
      <c r="EN71" s="81"/>
      <c r="EO71" s="124">
        <v>5.8</v>
      </c>
      <c r="EP71" s="204">
        <f t="shared" si="58"/>
        <v>271.54766596091298</v>
      </c>
      <c r="EQ71" s="80"/>
      <c r="ES71" s="41">
        <v>5.3</v>
      </c>
      <c r="ET71" s="124">
        <f t="shared" si="76"/>
        <v>6.3171428571428573E-2</v>
      </c>
      <c r="EU71" s="129">
        <f t="shared" si="77"/>
        <v>0</v>
      </c>
      <c r="EV71" s="119"/>
      <c r="EW71" s="451">
        <f t="shared" si="78"/>
        <v>0</v>
      </c>
      <c r="EX71" s="80"/>
      <c r="EZ71" s="41">
        <v>5.7</v>
      </c>
      <c r="FA71" s="101">
        <f t="shared" si="63"/>
        <v>6.0542857142857148E-2</v>
      </c>
      <c r="FB71" s="101">
        <f t="shared" si="64"/>
        <v>-3.0271428571428574E-2</v>
      </c>
      <c r="FC71" s="543">
        <f t="shared" si="65"/>
        <v>-275372025.5830732</v>
      </c>
      <c r="FD71" s="514"/>
      <c r="FE71" s="544"/>
      <c r="FF71" s="80"/>
      <c r="FH71" s="41">
        <v>5.5</v>
      </c>
      <c r="FI71" s="101">
        <f t="shared" si="70"/>
        <v>6.1857142857142861E-2</v>
      </c>
      <c r="FJ71" s="119">
        <f t="shared" si="71"/>
        <v>-141471534.09243545</v>
      </c>
      <c r="FK71" s="541">
        <f t="shared" si="72"/>
        <v>141471534.09243545</v>
      </c>
      <c r="FL71" s="541"/>
      <c r="FM71" s="541"/>
      <c r="FN71" s="170">
        <f t="shared" si="24"/>
        <v>0</v>
      </c>
      <c r="FO71" s="184">
        <f t="shared" si="25"/>
        <v>-282943068.1848709</v>
      </c>
      <c r="FP71" s="80"/>
      <c r="FR71" s="41">
        <v>5.7</v>
      </c>
      <c r="FS71" s="101">
        <f t="shared" si="66"/>
        <v>6.0542857142857148E-2</v>
      </c>
      <c r="FT71" s="190">
        <f t="shared" si="14"/>
        <v>7.582975247372472E+16</v>
      </c>
      <c r="FU71" s="172">
        <f t="shared" si="67"/>
        <v>1.6341529211152412</v>
      </c>
      <c r="FX71" s="80"/>
      <c r="GA71" s="51"/>
      <c r="GB71" s="41">
        <v>6.4</v>
      </c>
      <c r="GC71" s="42">
        <v>-2930</v>
      </c>
      <c r="GD71" s="50"/>
      <c r="GE71" s="51"/>
      <c r="GF71" s="41">
        <v>6.4</v>
      </c>
      <c r="GG71" s="42">
        <v>6514</v>
      </c>
      <c r="GH71" s="50"/>
      <c r="GI71" s="51"/>
      <c r="GJ71" s="41">
        <v>6.4</v>
      </c>
      <c r="GK71" s="42">
        <v>-615</v>
      </c>
      <c r="GL71" s="50"/>
      <c r="GM71" s="51"/>
      <c r="GN71" s="41">
        <v>6.4</v>
      </c>
      <c r="GO71" s="42">
        <v>1567</v>
      </c>
      <c r="GP71" s="88"/>
    </row>
    <row r="72" spans="11:198">
      <c r="K72" s="63">
        <v>4.5999999999999996</v>
      </c>
      <c r="L72" s="64">
        <f t="shared" si="89"/>
        <v>1.8650801803111807</v>
      </c>
      <c r="N72" s="63">
        <v>4.5999999999999996</v>
      </c>
      <c r="O72" s="64">
        <f t="shared" si="90"/>
        <v>1.4258997164310134</v>
      </c>
      <c r="BJ72" s="198"/>
      <c r="BK72" s="199"/>
      <c r="BL72" s="124">
        <v>4.9000000000000004</v>
      </c>
      <c r="BM72" s="101">
        <f t="shared" si="36"/>
        <v>6.5799999999999997E-2</v>
      </c>
      <c r="BN72" s="101">
        <f t="shared" si="44"/>
        <v>6.0000000000000001E-3</v>
      </c>
      <c r="BO72" s="101">
        <f t="shared" si="82"/>
        <v>6.0000000000000001E-3</v>
      </c>
      <c r="BP72" s="101">
        <f t="shared" si="83"/>
        <v>0.10400000000000001</v>
      </c>
      <c r="BQ72" s="119"/>
      <c r="BR72" s="204">
        <f t="shared" si="45"/>
        <v>5.8000000000000003E-2</v>
      </c>
      <c r="BS72" s="101">
        <f t="shared" si="46"/>
        <v>0.11300000000000002</v>
      </c>
      <c r="BT72" s="201">
        <f t="shared" si="47"/>
        <v>3.948E-4</v>
      </c>
      <c r="BU72" s="201">
        <f t="shared" si="48"/>
        <v>1.1844E-9</v>
      </c>
      <c r="BV72" s="201">
        <f t="shared" si="49"/>
        <v>5.6243200000000025E-7</v>
      </c>
      <c r="BW72" s="101">
        <f t="shared" si="50"/>
        <v>5.5000000000000014E-2</v>
      </c>
      <c r="BX72" s="119"/>
      <c r="BY72" s="202">
        <f t="shared" si="51"/>
        <v>2.9533408000000016E-6</v>
      </c>
      <c r="BZ72" s="42"/>
      <c r="CA72" s="119"/>
      <c r="CB72" s="81"/>
      <c r="CC72" s="124">
        <v>4.9000000000000004</v>
      </c>
      <c r="CD72" s="101">
        <f t="shared" si="52"/>
        <v>6.0000000000000001E-3</v>
      </c>
      <c r="CE72" s="101">
        <f t="shared" si="53"/>
        <v>6.5799999999999997E-2</v>
      </c>
      <c r="CF72" s="101">
        <f t="shared" si="84"/>
        <v>0.10400000000000001</v>
      </c>
      <c r="CG72" s="101">
        <f t="shared" si="85"/>
        <v>6.0000000000000001E-3</v>
      </c>
      <c r="CI72" s="204">
        <f t="shared" si="54"/>
        <v>3.2899999999999999E-2</v>
      </c>
      <c r="CJ72" s="201">
        <f t="shared" si="86"/>
        <v>1.4244515599999999E-7</v>
      </c>
      <c r="CK72" s="201">
        <f t="shared" si="87"/>
        <v>1.8720000000000002E-9</v>
      </c>
      <c r="CM72" s="206">
        <f t="shared" si="88"/>
        <v>2.8676231199999998E-7</v>
      </c>
      <c r="CN72" s="209"/>
      <c r="CR72" s="81"/>
      <c r="CS72" s="124">
        <v>5.9</v>
      </c>
      <c r="CT72" s="204">
        <f t="shared" si="1"/>
        <v>198.76274664143475</v>
      </c>
      <c r="CU72" s="80"/>
      <c r="CW72" s="57">
        <v>5.4</v>
      </c>
      <c r="CX72" s="111">
        <f t="shared" si="73"/>
        <v>0.11028571428571429</v>
      </c>
      <c r="CY72" s="129">
        <f t="shared" si="74"/>
        <v>0</v>
      </c>
      <c r="CZ72" s="130"/>
      <c r="DA72" s="174">
        <f t="shared" si="75"/>
        <v>0</v>
      </c>
      <c r="DB72" s="80"/>
      <c r="DD72" s="57">
        <v>5.8</v>
      </c>
      <c r="DE72" s="111">
        <f t="shared" si="59"/>
        <v>0.10571428571428573</v>
      </c>
      <c r="DF72" s="123">
        <f t="shared" si="60"/>
        <v>-5.2857142857142873E-2</v>
      </c>
      <c r="DG72" s="552">
        <f t="shared" si="61"/>
        <v>-202203286.81237251</v>
      </c>
      <c r="DH72" s="496"/>
      <c r="DI72" s="553"/>
      <c r="DJ72" s="80"/>
      <c r="DL72" s="57">
        <v>5.6</v>
      </c>
      <c r="DM72" s="111">
        <f t="shared" si="68"/>
        <v>0.10800000000000001</v>
      </c>
      <c r="DN72" s="101">
        <f t="shared" si="20"/>
        <v>-104503008.73266307</v>
      </c>
      <c r="DO72" s="470">
        <f t="shared" si="69"/>
        <v>104503008.73266307</v>
      </c>
      <c r="DP72" s="470"/>
      <c r="DQ72" s="470"/>
      <c r="DR72" s="170">
        <f t="shared" si="22"/>
        <v>0</v>
      </c>
      <c r="DS72" s="171">
        <f t="shared" si="23"/>
        <v>-209006017.46532613</v>
      </c>
      <c r="DT72" s="80"/>
      <c r="DV72" s="57">
        <v>5.8</v>
      </c>
      <c r="DW72" s="111">
        <f t="shared" si="62"/>
        <v>0.10571428571428573</v>
      </c>
      <c r="DX72" s="190">
        <f t="shared" si="12"/>
        <v>4.0886169197726576E+16</v>
      </c>
      <c r="DY72" s="172">
        <f t="shared" si="13"/>
        <v>2.2254831120404179</v>
      </c>
      <c r="EB72" s="80"/>
      <c r="ED72" s="81"/>
      <c r="EE72" s="124">
        <v>5.2</v>
      </c>
      <c r="EF72" s="417">
        <f t="shared" si="79"/>
        <v>5.328571428571429E-2</v>
      </c>
      <c r="EG72" s="579">
        <f t="shared" si="80"/>
        <v>2.0406906122448983E-5</v>
      </c>
      <c r="EH72" s="579"/>
      <c r="EI72" s="119">
        <f t="shared" si="81"/>
        <v>266.01732606072932</v>
      </c>
      <c r="EJ72" s="172">
        <f t="shared" si="35"/>
        <v>1.315703774573308</v>
      </c>
      <c r="EK72" s="80"/>
      <c r="EN72" s="81"/>
      <c r="EO72" s="124">
        <v>5.9</v>
      </c>
      <c r="EP72" s="204">
        <f t="shared" si="58"/>
        <v>267.69881818971783</v>
      </c>
      <c r="EQ72" s="80"/>
      <c r="ES72" s="41">
        <v>5.4</v>
      </c>
      <c r="ET72" s="124">
        <f t="shared" si="76"/>
        <v>6.2514285714285717E-2</v>
      </c>
      <c r="EU72" s="129">
        <f t="shared" si="77"/>
        <v>0</v>
      </c>
      <c r="EV72" s="119"/>
      <c r="EW72" s="451">
        <f t="shared" si="78"/>
        <v>0</v>
      </c>
      <c r="EX72" s="80"/>
      <c r="EZ72" s="41">
        <v>5.8</v>
      </c>
      <c r="FA72" s="101">
        <f t="shared" si="63"/>
        <v>5.9885714285714292E-2</v>
      </c>
      <c r="FB72" s="101">
        <f t="shared" si="64"/>
        <v>-2.9942857142857146E-2</v>
      </c>
      <c r="FC72" s="543">
        <f t="shared" si="65"/>
        <v>-271547665.960913</v>
      </c>
      <c r="FD72" s="514"/>
      <c r="FE72" s="544"/>
      <c r="FF72" s="80"/>
      <c r="FH72" s="41">
        <v>5.6</v>
      </c>
      <c r="FI72" s="101">
        <f t="shared" si="70"/>
        <v>6.1200000000000011E-2</v>
      </c>
      <c r="FJ72" s="119">
        <f t="shared" si="71"/>
        <v>-139585406.51896849</v>
      </c>
      <c r="FK72" s="541">
        <f t="shared" si="72"/>
        <v>139585406.51896849</v>
      </c>
      <c r="FL72" s="541"/>
      <c r="FM72" s="541"/>
      <c r="FN72" s="170">
        <f t="shared" si="24"/>
        <v>0</v>
      </c>
      <c r="FO72" s="184">
        <f t="shared" si="25"/>
        <v>-279170813.03793699</v>
      </c>
      <c r="FP72" s="80"/>
      <c r="FR72" s="41">
        <v>5.8</v>
      </c>
      <c r="FS72" s="101">
        <f t="shared" si="66"/>
        <v>5.9885714285714292E-2</v>
      </c>
      <c r="FT72" s="190">
        <f t="shared" si="14"/>
        <v>7.3738134888819584E+16</v>
      </c>
      <c r="FU72" s="172">
        <f t="shared" si="67"/>
        <v>1.6571676225152077</v>
      </c>
      <c r="FX72" s="80"/>
      <c r="GA72" s="51"/>
      <c r="GB72" s="41">
        <v>6.5</v>
      </c>
      <c r="GC72" s="42">
        <v>-2850</v>
      </c>
      <c r="GD72" s="50"/>
      <c r="GE72" s="51"/>
      <c r="GF72" s="41">
        <v>6.5</v>
      </c>
      <c r="GG72" s="42">
        <v>6225</v>
      </c>
      <c r="GH72" s="50"/>
      <c r="GI72" s="51"/>
      <c r="GJ72" s="41">
        <v>6.5</v>
      </c>
      <c r="GK72" s="42">
        <v>-600</v>
      </c>
      <c r="GL72" s="50"/>
      <c r="GM72" s="51"/>
      <c r="GN72" s="41">
        <v>6.5</v>
      </c>
      <c r="GO72" s="42">
        <v>1506.25</v>
      </c>
      <c r="GP72" s="88"/>
    </row>
    <row r="73" spans="11:198">
      <c r="K73" s="63">
        <v>4.7</v>
      </c>
      <c r="L73" s="64">
        <f t="shared" si="89"/>
        <v>1.8892730589983211</v>
      </c>
      <c r="N73" s="63">
        <v>4.7</v>
      </c>
      <c r="O73" s="64">
        <f t="shared" si="90"/>
        <v>1.4419191604342823</v>
      </c>
      <c r="BJ73" s="198"/>
      <c r="BK73" s="199"/>
      <c r="BL73" s="124">
        <v>5</v>
      </c>
      <c r="BM73" s="101">
        <f t="shared" si="36"/>
        <v>6.5142857142857141E-2</v>
      </c>
      <c r="BN73" s="101">
        <f t="shared" si="44"/>
        <v>6.0000000000000001E-3</v>
      </c>
      <c r="BO73" s="101">
        <f t="shared" si="82"/>
        <v>6.0000000000000001E-3</v>
      </c>
      <c r="BP73" s="101">
        <f t="shared" si="83"/>
        <v>0.10285714285714287</v>
      </c>
      <c r="BQ73" s="119"/>
      <c r="BR73" s="204">
        <f t="shared" si="45"/>
        <v>5.7428571428571433E-2</v>
      </c>
      <c r="BS73" s="101">
        <f t="shared" si="46"/>
        <v>0.11185714285714288</v>
      </c>
      <c r="BT73" s="201">
        <f t="shared" si="47"/>
        <v>3.9085714285714288E-4</v>
      </c>
      <c r="BU73" s="201">
        <f t="shared" si="48"/>
        <v>1.1725714285714285E-9</v>
      </c>
      <c r="BV73" s="201">
        <f t="shared" si="49"/>
        <v>5.4409329446064164E-7</v>
      </c>
      <c r="BW73" s="101">
        <f t="shared" si="50"/>
        <v>5.4428571428571444E-2</v>
      </c>
      <c r="BX73" s="119"/>
      <c r="BY73" s="202">
        <f t="shared" si="51"/>
        <v>2.8622430787172028E-6</v>
      </c>
      <c r="BZ73" s="42"/>
      <c r="CA73" s="119"/>
      <c r="CB73" s="81"/>
      <c r="CC73" s="124">
        <v>5</v>
      </c>
      <c r="CD73" s="101">
        <f t="shared" si="52"/>
        <v>6.0000000000000001E-3</v>
      </c>
      <c r="CE73" s="101">
        <f t="shared" si="53"/>
        <v>6.5142857142857141E-2</v>
      </c>
      <c r="CF73" s="101">
        <f t="shared" si="84"/>
        <v>0.10285714285714287</v>
      </c>
      <c r="CG73" s="101">
        <f t="shared" si="85"/>
        <v>6.0000000000000001E-3</v>
      </c>
      <c r="CI73" s="204">
        <f t="shared" si="54"/>
        <v>3.2571428571428571E-2</v>
      </c>
      <c r="CJ73" s="201">
        <f t="shared" si="86"/>
        <v>1.3821984839650145E-7</v>
      </c>
      <c r="CK73" s="201">
        <f t="shared" si="87"/>
        <v>1.8514285714285717E-9</v>
      </c>
      <c r="CM73" s="206">
        <f t="shared" si="88"/>
        <v>2.7829112536443147E-7</v>
      </c>
      <c r="CN73" s="209"/>
      <c r="CR73" s="81"/>
      <c r="CS73" s="124">
        <v>6</v>
      </c>
      <c r="CT73" s="204">
        <f t="shared" si="1"/>
        <v>195.29753866527423</v>
      </c>
      <c r="CU73" s="80"/>
      <c r="CW73" s="41">
        <v>5.5</v>
      </c>
      <c r="CX73" s="111">
        <f t="shared" si="73"/>
        <v>0.10914285714285715</v>
      </c>
      <c r="CY73" s="129">
        <f t="shared" si="74"/>
        <v>0</v>
      </c>
      <c r="CZ73" s="130"/>
      <c r="DA73" s="174">
        <f t="shared" si="75"/>
        <v>0</v>
      </c>
      <c r="DB73" s="80"/>
      <c r="DD73" s="41">
        <v>5.9</v>
      </c>
      <c r="DE73" s="111">
        <f t="shared" si="59"/>
        <v>0.10457142857142858</v>
      </c>
      <c r="DF73" s="123">
        <f t="shared" si="60"/>
        <v>-5.2285714285714296E-2</v>
      </c>
      <c r="DG73" s="552">
        <f t="shared" si="61"/>
        <v>-198762746.64143482</v>
      </c>
      <c r="DH73" s="496"/>
      <c r="DI73" s="553"/>
      <c r="DJ73" s="80"/>
      <c r="DL73" s="41">
        <v>5.7</v>
      </c>
      <c r="DM73" s="111">
        <f t="shared" si="68"/>
        <v>0.10685714285714287</v>
      </c>
      <c r="DN73" s="101">
        <f t="shared" si="20"/>
        <v>-102809018.53275044</v>
      </c>
      <c r="DO73" s="470">
        <f t="shared" si="69"/>
        <v>102809018.53275044</v>
      </c>
      <c r="DP73" s="470"/>
      <c r="DQ73" s="470"/>
      <c r="DR73" s="170">
        <f t="shared" si="22"/>
        <v>0</v>
      </c>
      <c r="DS73" s="171">
        <f t="shared" si="23"/>
        <v>-205618037.06550089</v>
      </c>
      <c r="DT73" s="80"/>
      <c r="DV73" s="41">
        <v>5.9</v>
      </c>
      <c r="DW73" s="111">
        <f t="shared" si="62"/>
        <v>0.10457142857142858</v>
      </c>
      <c r="DX73" s="190">
        <f t="shared" si="12"/>
        <v>3.9506629452447208E+16</v>
      </c>
      <c r="DY73" s="172">
        <f t="shared" si="13"/>
        <v>2.2640057435500909</v>
      </c>
      <c r="EB73" s="80"/>
      <c r="ED73" s="81"/>
      <c r="EE73" s="124">
        <v>5.3</v>
      </c>
      <c r="EF73" s="417">
        <f t="shared" si="79"/>
        <v>5.271428571428572E-2</v>
      </c>
      <c r="EG73" s="579">
        <f t="shared" si="80"/>
        <v>1.998022040816327E-5</v>
      </c>
      <c r="EH73" s="579"/>
      <c r="EI73" s="119">
        <f t="shared" si="81"/>
        <v>263.48427744651752</v>
      </c>
      <c r="EJ73" s="172">
        <f t="shared" si="35"/>
        <v>1.3283525050979317</v>
      </c>
      <c r="EK73" s="80"/>
      <c r="EN73" s="81"/>
      <c r="EO73" s="124">
        <v>6</v>
      </c>
      <c r="EP73" s="204">
        <f t="shared" si="58"/>
        <v>263.82670163608276</v>
      </c>
      <c r="EQ73" s="80"/>
      <c r="ES73" s="41">
        <v>5.5</v>
      </c>
      <c r="ET73" s="124">
        <f t="shared" si="76"/>
        <v>6.1857142857142861E-2</v>
      </c>
      <c r="EU73" s="129">
        <f t="shared" si="77"/>
        <v>0</v>
      </c>
      <c r="EV73" s="119"/>
      <c r="EW73" s="451">
        <f t="shared" si="78"/>
        <v>0</v>
      </c>
      <c r="EX73" s="80"/>
      <c r="EZ73" s="41">
        <v>5.9</v>
      </c>
      <c r="FA73" s="101">
        <f t="shared" si="63"/>
        <v>5.9228571428571436E-2</v>
      </c>
      <c r="FB73" s="101">
        <f t="shared" si="64"/>
        <v>-2.9614285714285718E-2</v>
      </c>
      <c r="FC73" s="543">
        <f t="shared" si="65"/>
        <v>-267698818.18971783</v>
      </c>
      <c r="FD73" s="514"/>
      <c r="FE73" s="544"/>
      <c r="FF73" s="80"/>
      <c r="FH73" s="41">
        <v>5.7</v>
      </c>
      <c r="FI73" s="101">
        <f t="shared" si="70"/>
        <v>6.0542857142857148E-2</v>
      </c>
      <c r="FJ73" s="119">
        <f t="shared" si="71"/>
        <v>-137686012.7915366</v>
      </c>
      <c r="FK73" s="541">
        <f t="shared" si="72"/>
        <v>137686012.7915366</v>
      </c>
      <c r="FL73" s="541"/>
      <c r="FM73" s="541"/>
      <c r="FN73" s="170">
        <f t="shared" si="24"/>
        <v>0</v>
      </c>
      <c r="FO73" s="184">
        <f t="shared" si="25"/>
        <v>-275372025.5830732</v>
      </c>
      <c r="FP73" s="80"/>
      <c r="FR73" s="41">
        <v>5.9</v>
      </c>
      <c r="FS73" s="101">
        <f t="shared" si="66"/>
        <v>5.9228571428571436E-2</v>
      </c>
      <c r="FT73" s="190">
        <f t="shared" si="14"/>
        <v>7.16626572601716E+16</v>
      </c>
      <c r="FU73" s="172">
        <f t="shared" si="67"/>
        <v>1.6809935996097134</v>
      </c>
      <c r="FX73" s="80"/>
      <c r="GA73" s="51"/>
      <c r="GB73" s="41">
        <v>6.6</v>
      </c>
      <c r="GC73" s="42">
        <v>-2770</v>
      </c>
      <c r="GD73" s="50"/>
      <c r="GE73" s="51"/>
      <c r="GF73" s="41">
        <v>6.6</v>
      </c>
      <c r="GG73" s="42">
        <v>5944</v>
      </c>
      <c r="GH73" s="50"/>
      <c r="GI73" s="51"/>
      <c r="GJ73" s="41">
        <v>6.6</v>
      </c>
      <c r="GK73" s="42">
        <v>-585</v>
      </c>
      <c r="GL73" s="50"/>
      <c r="GM73" s="51"/>
      <c r="GN73" s="41">
        <v>6.6</v>
      </c>
      <c r="GO73" s="42">
        <v>1447</v>
      </c>
      <c r="GP73" s="88"/>
    </row>
    <row r="74" spans="11:198">
      <c r="K74" s="63">
        <v>4.8</v>
      </c>
      <c r="L74" s="64">
        <f t="shared" si="89"/>
        <v>1.914355264877494</v>
      </c>
      <c r="N74" s="63">
        <v>4.8</v>
      </c>
      <c r="O74" s="64">
        <f t="shared" si="90"/>
        <v>1.458449478531989</v>
      </c>
      <c r="BJ74" s="198"/>
      <c r="BK74" s="199"/>
      <c r="BL74" s="124">
        <v>5.0999999999999996</v>
      </c>
      <c r="BM74" s="101">
        <f t="shared" si="36"/>
        <v>6.4485714285714285E-2</v>
      </c>
      <c r="BN74" s="101">
        <f t="shared" si="44"/>
        <v>6.0000000000000001E-3</v>
      </c>
      <c r="BO74" s="101">
        <f t="shared" si="82"/>
        <v>6.0000000000000001E-3</v>
      </c>
      <c r="BP74" s="101">
        <f t="shared" si="83"/>
        <v>0.10171428571428573</v>
      </c>
      <c r="BQ74" s="119"/>
      <c r="BR74" s="204">
        <f t="shared" si="45"/>
        <v>5.6857142857142863E-2</v>
      </c>
      <c r="BS74" s="101">
        <f t="shared" si="46"/>
        <v>0.11071428571428574</v>
      </c>
      <c r="BT74" s="201">
        <f t="shared" si="47"/>
        <v>3.869142857142857E-4</v>
      </c>
      <c r="BU74" s="201">
        <f t="shared" si="48"/>
        <v>1.1607428571428571E-9</v>
      </c>
      <c r="BV74" s="201">
        <f t="shared" si="49"/>
        <v>5.261576209912539E-7</v>
      </c>
      <c r="BW74" s="101">
        <f t="shared" si="50"/>
        <v>5.3857142857142874E-2</v>
      </c>
      <c r="BX74" s="119"/>
      <c r="BY74" s="202">
        <f t="shared" si="51"/>
        <v>2.7730399440233252E-6</v>
      </c>
      <c r="BZ74" s="42"/>
      <c r="CA74" s="119"/>
      <c r="CB74" s="81"/>
      <c r="CC74" s="124">
        <v>5.0999999999999996</v>
      </c>
      <c r="CD74" s="101">
        <f t="shared" si="52"/>
        <v>6.0000000000000001E-3</v>
      </c>
      <c r="CE74" s="101">
        <f t="shared" si="53"/>
        <v>6.4485714285714285E-2</v>
      </c>
      <c r="CF74" s="101">
        <f t="shared" si="84"/>
        <v>0.10171428571428573</v>
      </c>
      <c r="CG74" s="101">
        <f t="shared" si="85"/>
        <v>6.0000000000000001E-3</v>
      </c>
      <c r="CI74" s="204">
        <f t="shared" si="54"/>
        <v>3.2242857142857143E-2</v>
      </c>
      <c r="CJ74" s="201">
        <f t="shared" si="86"/>
        <v>1.3407893402915452E-7</v>
      </c>
      <c r="CK74" s="201">
        <f t="shared" si="87"/>
        <v>1.8308571428571432E-9</v>
      </c>
      <c r="CM74" s="206">
        <f t="shared" si="88"/>
        <v>2.6998872520116617E-7</v>
      </c>
      <c r="CN74" s="209"/>
      <c r="CR74" s="81"/>
      <c r="CS74" s="124">
        <v>6.1</v>
      </c>
      <c r="CT74" s="204">
        <f t="shared" si="1"/>
        <v>191.80894170107075</v>
      </c>
      <c r="CU74" s="80"/>
      <c r="CW74" s="57">
        <v>5.6</v>
      </c>
      <c r="CX74" s="111">
        <f t="shared" si="73"/>
        <v>0.10800000000000001</v>
      </c>
      <c r="CY74" s="129">
        <f t="shared" si="74"/>
        <v>0</v>
      </c>
      <c r="CZ74" s="130"/>
      <c r="DA74" s="174">
        <f t="shared" si="75"/>
        <v>0</v>
      </c>
      <c r="DB74" s="80"/>
      <c r="DD74" s="57">
        <v>6</v>
      </c>
      <c r="DE74" s="111">
        <f t="shared" si="59"/>
        <v>0.10342857142857144</v>
      </c>
      <c r="DF74" s="123">
        <f t="shared" si="60"/>
        <v>-5.1714285714285727E-2</v>
      </c>
      <c r="DG74" s="552">
        <f t="shared" si="61"/>
        <v>-195297538.66527429</v>
      </c>
      <c r="DH74" s="496"/>
      <c r="DI74" s="553"/>
      <c r="DJ74" s="80"/>
      <c r="DL74" s="57">
        <v>5.8</v>
      </c>
      <c r="DM74" s="111">
        <f t="shared" si="68"/>
        <v>0.10571428571428573</v>
      </c>
      <c r="DN74" s="101">
        <f t="shared" si="20"/>
        <v>-101101643.40618625</v>
      </c>
      <c r="DO74" s="470">
        <f t="shared" si="69"/>
        <v>101101643.40618625</v>
      </c>
      <c r="DP74" s="470"/>
      <c r="DQ74" s="470"/>
      <c r="DR74" s="170">
        <f t="shared" si="22"/>
        <v>0</v>
      </c>
      <c r="DS74" s="171">
        <f t="shared" si="23"/>
        <v>-202203286.81237251</v>
      </c>
      <c r="DT74" s="80"/>
      <c r="DV74" s="57">
        <v>6</v>
      </c>
      <c r="DW74" s="111">
        <f t="shared" si="62"/>
        <v>0.10342857142857144</v>
      </c>
      <c r="DX74" s="190">
        <f t="shared" si="12"/>
        <v>3.8141128608714304E+16</v>
      </c>
      <c r="DY74" s="172">
        <f t="shared" si="13"/>
        <v>2.304176504606477</v>
      </c>
      <c r="EB74" s="80"/>
      <c r="ED74" s="81"/>
      <c r="EE74" s="124">
        <v>5.4</v>
      </c>
      <c r="EF74" s="417">
        <f t="shared" si="79"/>
        <v>5.2142857142857144E-2</v>
      </c>
      <c r="EG74" s="579">
        <f t="shared" si="80"/>
        <v>1.9558040816326533E-5</v>
      </c>
      <c r="EH74" s="579"/>
      <c r="EI74" s="119">
        <f t="shared" si="81"/>
        <v>260.89316849702476</v>
      </c>
      <c r="EJ74" s="172">
        <f t="shared" si="35"/>
        <v>1.3415452846707692</v>
      </c>
      <c r="EK74" s="80"/>
      <c r="EN74" s="81"/>
      <c r="EO74" s="124">
        <v>6.1</v>
      </c>
      <c r="EP74" s="204">
        <f t="shared" si="58"/>
        <v>259.93268356995031</v>
      </c>
      <c r="EQ74" s="80"/>
      <c r="ES74" s="41">
        <v>5.6</v>
      </c>
      <c r="ET74" s="124">
        <f t="shared" si="76"/>
        <v>6.1200000000000011E-2</v>
      </c>
      <c r="EU74" s="129">
        <f t="shared" si="77"/>
        <v>0</v>
      </c>
      <c r="EV74" s="119"/>
      <c r="EW74" s="451">
        <f t="shared" si="78"/>
        <v>0</v>
      </c>
      <c r="EX74" s="80"/>
      <c r="EZ74" s="41">
        <v>6</v>
      </c>
      <c r="FA74" s="101">
        <f t="shared" si="63"/>
        <v>5.857142857142858E-2</v>
      </c>
      <c r="FB74" s="101">
        <f t="shared" si="64"/>
        <v>-2.928571428571429E-2</v>
      </c>
      <c r="FC74" s="543">
        <f t="shared" si="65"/>
        <v>-263826701.63608274</v>
      </c>
      <c r="FD74" s="514"/>
      <c r="FE74" s="544"/>
      <c r="FF74" s="80"/>
      <c r="FH74" s="41">
        <v>5.8</v>
      </c>
      <c r="FI74" s="101">
        <f t="shared" si="70"/>
        <v>5.9885714285714292E-2</v>
      </c>
      <c r="FJ74" s="119">
        <f t="shared" si="71"/>
        <v>-135773832.9804565</v>
      </c>
      <c r="FK74" s="541">
        <f t="shared" si="72"/>
        <v>135773832.9804565</v>
      </c>
      <c r="FL74" s="541"/>
      <c r="FM74" s="541"/>
      <c r="FN74" s="170">
        <f t="shared" si="24"/>
        <v>0</v>
      </c>
      <c r="FO74" s="184">
        <f t="shared" si="25"/>
        <v>-271547665.960913</v>
      </c>
      <c r="FP74" s="80"/>
      <c r="FR74" s="41">
        <v>6</v>
      </c>
      <c r="FS74" s="101">
        <f t="shared" si="66"/>
        <v>5.857142857142858E-2</v>
      </c>
      <c r="FT74" s="190">
        <f t="shared" si="14"/>
        <v>6.9604528496174624E+16</v>
      </c>
      <c r="FU74" s="172">
        <f t="shared" si="67"/>
        <v>1.7056651097458702</v>
      </c>
      <c r="FX74" s="80"/>
      <c r="GA74" s="51"/>
      <c r="GB74" s="41">
        <v>6.7</v>
      </c>
      <c r="GC74" s="42">
        <v>-2690</v>
      </c>
      <c r="GD74" s="50"/>
      <c r="GE74" s="51"/>
      <c r="GF74" s="41">
        <v>6.7</v>
      </c>
      <c r="GG74" s="42">
        <v>5671</v>
      </c>
      <c r="GH74" s="50"/>
      <c r="GI74" s="51"/>
      <c r="GJ74" s="41">
        <v>6.7</v>
      </c>
      <c r="GK74" s="42">
        <v>-570</v>
      </c>
      <c r="GL74" s="50"/>
      <c r="GM74" s="51"/>
      <c r="GN74" s="41">
        <v>6.7</v>
      </c>
      <c r="GO74" s="42">
        <v>1389.25</v>
      </c>
      <c r="GP74" s="88"/>
    </row>
    <row r="75" spans="11:198">
      <c r="K75" s="63">
        <v>4.9000000000000004</v>
      </c>
      <c r="L75" s="64">
        <f t="shared" si="89"/>
        <v>1.9403718379611112</v>
      </c>
      <c r="N75" s="63">
        <v>4.9000000000000004</v>
      </c>
      <c r="O75" s="64">
        <f t="shared" si="90"/>
        <v>1.4755124097514847</v>
      </c>
      <c r="BJ75" s="198"/>
      <c r="BK75" s="199"/>
      <c r="BL75" s="124">
        <v>5.2</v>
      </c>
      <c r="BM75" s="101">
        <f t="shared" si="36"/>
        <v>6.3828571428571429E-2</v>
      </c>
      <c r="BN75" s="101">
        <f t="shared" si="44"/>
        <v>6.0000000000000001E-3</v>
      </c>
      <c r="BO75" s="101">
        <f t="shared" si="82"/>
        <v>6.0000000000000001E-3</v>
      </c>
      <c r="BP75" s="101">
        <f t="shared" si="83"/>
        <v>0.10057142857142858</v>
      </c>
      <c r="BQ75" s="119"/>
      <c r="BR75" s="204">
        <f t="shared" si="45"/>
        <v>5.6285714285714286E-2</v>
      </c>
      <c r="BS75" s="101">
        <f t="shared" si="46"/>
        <v>0.10957142857142858</v>
      </c>
      <c r="BT75" s="201">
        <f t="shared" si="47"/>
        <v>3.8297142857142858E-4</v>
      </c>
      <c r="BU75" s="201">
        <f t="shared" si="48"/>
        <v>1.1489142857142858E-9</v>
      </c>
      <c r="BV75" s="201">
        <f t="shared" si="49"/>
        <v>5.0862050145772605E-7</v>
      </c>
      <c r="BW75" s="101">
        <f t="shared" si="50"/>
        <v>5.3285714285714297E-2</v>
      </c>
      <c r="BX75" s="119"/>
      <c r="BY75" s="202">
        <f t="shared" si="51"/>
        <v>2.6857114682215754E-6</v>
      </c>
      <c r="BZ75" s="42"/>
      <c r="CA75" s="119"/>
      <c r="CB75" s="81"/>
      <c r="CC75" s="124">
        <v>5.2</v>
      </c>
      <c r="CD75" s="101">
        <f t="shared" si="52"/>
        <v>6.0000000000000001E-3</v>
      </c>
      <c r="CE75" s="101">
        <f t="shared" si="53"/>
        <v>6.3828571428571429E-2</v>
      </c>
      <c r="CF75" s="101">
        <f t="shared" si="84"/>
        <v>0.10057142857142858</v>
      </c>
      <c r="CG75" s="101">
        <f t="shared" si="85"/>
        <v>6.0000000000000001E-3</v>
      </c>
      <c r="CI75" s="204">
        <f t="shared" si="54"/>
        <v>3.1914285714285714E-2</v>
      </c>
      <c r="CJ75" s="201">
        <f t="shared" si="86"/>
        <v>1.3002156156268223E-7</v>
      </c>
      <c r="CK75" s="201">
        <f t="shared" si="87"/>
        <v>1.8102857142857144E-9</v>
      </c>
      <c r="CM75" s="206">
        <f t="shared" si="88"/>
        <v>2.6185340883965016E-7</v>
      </c>
      <c r="CN75" s="209"/>
      <c r="CR75" s="81"/>
      <c r="CS75" s="124">
        <v>6.2</v>
      </c>
      <c r="CT75" s="204">
        <f t="shared" si="1"/>
        <v>188.29840731081035</v>
      </c>
      <c r="CU75" s="80"/>
      <c r="CW75" s="41">
        <v>5.7</v>
      </c>
      <c r="CX75" s="111">
        <f t="shared" si="73"/>
        <v>0.10685714285714287</v>
      </c>
      <c r="CY75" s="129">
        <f t="shared" si="74"/>
        <v>0</v>
      </c>
      <c r="CZ75" s="130"/>
      <c r="DA75" s="174">
        <f t="shared" si="75"/>
        <v>0</v>
      </c>
      <c r="DB75" s="80"/>
      <c r="DD75" s="41">
        <v>6.1</v>
      </c>
      <c r="DE75" s="111">
        <f t="shared" si="59"/>
        <v>0.1022857142857143</v>
      </c>
      <c r="DF75" s="123">
        <f t="shared" si="60"/>
        <v>-5.1142857142857157E-2</v>
      </c>
      <c r="DG75" s="552">
        <f t="shared" si="61"/>
        <v>-191808941.70107082</v>
      </c>
      <c r="DH75" s="496"/>
      <c r="DI75" s="553"/>
      <c r="DJ75" s="80"/>
      <c r="DL75" s="41">
        <v>5.9</v>
      </c>
      <c r="DM75" s="111">
        <f t="shared" si="68"/>
        <v>0.10457142857142858</v>
      </c>
      <c r="DN75" s="101">
        <f t="shared" si="20"/>
        <v>-99381373.320717409</v>
      </c>
      <c r="DO75" s="470">
        <f t="shared" si="69"/>
        <v>99381373.320717409</v>
      </c>
      <c r="DP75" s="470"/>
      <c r="DQ75" s="470"/>
      <c r="DR75" s="170">
        <f t="shared" si="22"/>
        <v>0</v>
      </c>
      <c r="DS75" s="171">
        <f t="shared" si="23"/>
        <v>-198762746.64143482</v>
      </c>
      <c r="DT75" s="80"/>
      <c r="DV75" s="41">
        <v>6.1</v>
      </c>
      <c r="DW75" s="111">
        <f t="shared" si="62"/>
        <v>0.1022857142857143</v>
      </c>
      <c r="DX75" s="190">
        <f t="shared" si="12"/>
        <v>3.6790670116484784E+16</v>
      </c>
      <c r="DY75" s="172">
        <f t="shared" si="13"/>
        <v>2.3460845777529662</v>
      </c>
      <c r="EB75" s="80"/>
      <c r="ED75" s="81"/>
      <c r="EE75" s="124">
        <v>5.5</v>
      </c>
      <c r="EF75" s="417">
        <f t="shared" si="79"/>
        <v>5.1571428571428574E-2</v>
      </c>
      <c r="EG75" s="579">
        <f t="shared" si="80"/>
        <v>1.9140367346938776E-5</v>
      </c>
      <c r="EH75" s="579"/>
      <c r="EI75" s="119">
        <f t="shared" si="81"/>
        <v>258.24198966125084</v>
      </c>
      <c r="EJ75" s="172">
        <f t="shared" si="35"/>
        <v>1.3553179343882567</v>
      </c>
      <c r="EK75" s="80"/>
      <c r="EN75" s="81"/>
      <c r="EO75" s="124">
        <v>6.2</v>
      </c>
      <c r="EP75" s="204">
        <f t="shared" si="58"/>
        <v>256.01829291492714</v>
      </c>
      <c r="EQ75" s="80"/>
      <c r="ES75" s="41">
        <v>5.7</v>
      </c>
      <c r="ET75" s="124">
        <f t="shared" si="76"/>
        <v>6.0542857142857148E-2</v>
      </c>
      <c r="EU75" s="129">
        <f t="shared" si="77"/>
        <v>0</v>
      </c>
      <c r="EV75" s="119"/>
      <c r="EW75" s="451">
        <f t="shared" si="78"/>
        <v>0</v>
      </c>
      <c r="EX75" s="80"/>
      <c r="EZ75" s="41">
        <v>6.1</v>
      </c>
      <c r="FA75" s="101">
        <f t="shared" si="63"/>
        <v>5.7914285714285724E-2</v>
      </c>
      <c r="FB75" s="101">
        <f t="shared" si="64"/>
        <v>-2.8957142857142862E-2</v>
      </c>
      <c r="FC75" s="543">
        <f t="shared" si="65"/>
        <v>-259932683.56995031</v>
      </c>
      <c r="FD75" s="514"/>
      <c r="FE75" s="544"/>
      <c r="FF75" s="80"/>
      <c r="FH75" s="41">
        <v>5.9</v>
      </c>
      <c r="FI75" s="101">
        <f t="shared" si="70"/>
        <v>5.9228571428571436E-2</v>
      </c>
      <c r="FJ75" s="119">
        <f t="shared" si="71"/>
        <v>-133849409.09485891</v>
      </c>
      <c r="FK75" s="541">
        <f t="shared" si="72"/>
        <v>133849409.09485891</v>
      </c>
      <c r="FL75" s="541"/>
      <c r="FM75" s="541"/>
      <c r="FN75" s="170">
        <f t="shared" si="24"/>
        <v>0</v>
      </c>
      <c r="FO75" s="184">
        <f t="shared" si="25"/>
        <v>-267698818.18971783</v>
      </c>
      <c r="FP75" s="80"/>
      <c r="FR75" s="41">
        <v>6.1</v>
      </c>
      <c r="FS75" s="101">
        <f t="shared" si="66"/>
        <v>5.7914285714285724E-2</v>
      </c>
      <c r="FT75" s="190">
        <f t="shared" si="14"/>
        <v>6.756499998787592E+16</v>
      </c>
      <c r="FU75" s="172">
        <f t="shared" si="67"/>
        <v>1.7312174591499603</v>
      </c>
      <c r="FX75" s="80"/>
      <c r="GA75" s="51"/>
      <c r="GB75" s="41">
        <v>6.8</v>
      </c>
      <c r="GC75" s="42">
        <v>-2610</v>
      </c>
      <c r="GD75" s="50"/>
      <c r="GE75" s="51"/>
      <c r="GF75" s="41">
        <v>6.8</v>
      </c>
      <c r="GG75" s="42">
        <v>5406</v>
      </c>
      <c r="GH75" s="50"/>
      <c r="GI75" s="51"/>
      <c r="GJ75" s="41">
        <v>6.8</v>
      </c>
      <c r="GK75" s="42">
        <v>-555</v>
      </c>
      <c r="GL75" s="50"/>
      <c r="GM75" s="51"/>
      <c r="GN75" s="41">
        <v>6.8</v>
      </c>
      <c r="GO75" s="42">
        <v>1333</v>
      </c>
      <c r="GP75" s="88"/>
    </row>
    <row r="76" spans="11:198">
      <c r="K76" s="63">
        <v>5</v>
      </c>
      <c r="L76" s="64">
        <f t="shared" si="89"/>
        <v>1.9673705372172439</v>
      </c>
      <c r="N76" s="63">
        <v>5</v>
      </c>
      <c r="O76" s="64">
        <f t="shared" si="90"/>
        <v>1.4931307186134546</v>
      </c>
      <c r="BJ76" s="198"/>
      <c r="BK76" s="199"/>
      <c r="BL76" s="124">
        <v>5.3</v>
      </c>
      <c r="BM76" s="101">
        <f t="shared" si="36"/>
        <v>6.3171428571428573E-2</v>
      </c>
      <c r="BN76" s="101">
        <f t="shared" si="44"/>
        <v>6.0000000000000001E-3</v>
      </c>
      <c r="BO76" s="101">
        <f t="shared" si="82"/>
        <v>6.0000000000000001E-3</v>
      </c>
      <c r="BP76" s="101">
        <f t="shared" si="83"/>
        <v>9.9428571428571436E-2</v>
      </c>
      <c r="BQ76" s="119"/>
      <c r="BR76" s="204">
        <f t="shared" si="45"/>
        <v>5.5714285714285716E-2</v>
      </c>
      <c r="BS76" s="101">
        <f t="shared" si="46"/>
        <v>0.10842857142857144</v>
      </c>
      <c r="BT76" s="201">
        <f t="shared" si="47"/>
        <v>3.7902857142857146E-4</v>
      </c>
      <c r="BU76" s="201">
        <f t="shared" si="48"/>
        <v>1.1370857142857143E-9</v>
      </c>
      <c r="BV76" s="201">
        <f t="shared" si="49"/>
        <v>4.9147745772594773E-7</v>
      </c>
      <c r="BW76" s="101">
        <f t="shared" si="50"/>
        <v>5.2714285714285727E-2</v>
      </c>
      <c r="BX76" s="119"/>
      <c r="BY76" s="202">
        <f t="shared" si="51"/>
        <v>2.6002377236151617E-6</v>
      </c>
      <c r="BZ76" s="42"/>
      <c r="CA76" s="119"/>
      <c r="CB76" s="81"/>
      <c r="CC76" s="124">
        <v>5.3</v>
      </c>
      <c r="CD76" s="101">
        <f t="shared" si="52"/>
        <v>6.0000000000000001E-3</v>
      </c>
      <c r="CE76" s="101">
        <f t="shared" si="53"/>
        <v>6.3171428571428573E-2</v>
      </c>
      <c r="CF76" s="101">
        <f t="shared" si="84"/>
        <v>9.9428571428571436E-2</v>
      </c>
      <c r="CG76" s="101">
        <f t="shared" si="85"/>
        <v>6.0000000000000001E-3</v>
      </c>
      <c r="CI76" s="204">
        <f t="shared" si="54"/>
        <v>3.1585714285714286E-2</v>
      </c>
      <c r="CJ76" s="201">
        <f t="shared" si="86"/>
        <v>1.2604687966180757E-7</v>
      </c>
      <c r="CK76" s="201">
        <f t="shared" si="87"/>
        <v>1.7897142857142859E-9</v>
      </c>
      <c r="CM76" s="206">
        <f t="shared" si="88"/>
        <v>2.5388347360932945E-7</v>
      </c>
      <c r="CN76" s="209"/>
      <c r="CR76" s="81"/>
      <c r="CS76" s="124">
        <v>6.3</v>
      </c>
      <c r="CT76" s="204">
        <f t="shared" si="1"/>
        <v>184.76757752479688</v>
      </c>
      <c r="CU76" s="80"/>
      <c r="CW76" s="57">
        <v>5.8</v>
      </c>
      <c r="CX76" s="111">
        <f t="shared" si="73"/>
        <v>0.10571428571428573</v>
      </c>
      <c r="CY76" s="129">
        <f t="shared" si="74"/>
        <v>0</v>
      </c>
      <c r="CZ76" s="130"/>
      <c r="DA76" s="174">
        <f t="shared" si="75"/>
        <v>0</v>
      </c>
      <c r="DB76" s="80"/>
      <c r="DD76" s="57">
        <v>6.2</v>
      </c>
      <c r="DE76" s="111">
        <f t="shared" si="59"/>
        <v>0.10114285714285716</v>
      </c>
      <c r="DF76" s="123">
        <f t="shared" si="60"/>
        <v>-5.0571428571428587E-2</v>
      </c>
      <c r="DG76" s="552">
        <f t="shared" si="61"/>
        <v>-188298407.31081042</v>
      </c>
      <c r="DH76" s="496"/>
      <c r="DI76" s="553"/>
      <c r="DJ76" s="80"/>
      <c r="DL76" s="57">
        <v>6</v>
      </c>
      <c r="DM76" s="111">
        <f t="shared" si="68"/>
        <v>0.10342857142857144</v>
      </c>
      <c r="DN76" s="101">
        <f t="shared" si="20"/>
        <v>-97648769.332637146</v>
      </c>
      <c r="DO76" s="470">
        <f t="shared" si="69"/>
        <v>97648769.332637146</v>
      </c>
      <c r="DP76" s="470"/>
      <c r="DQ76" s="470"/>
      <c r="DR76" s="170">
        <f t="shared" si="22"/>
        <v>0</v>
      </c>
      <c r="DS76" s="171">
        <f t="shared" si="23"/>
        <v>-195297538.66527429</v>
      </c>
      <c r="DT76" s="80"/>
      <c r="DV76" s="57">
        <v>6.2</v>
      </c>
      <c r="DW76" s="111">
        <f t="shared" si="62"/>
        <v>0.10114285714285716</v>
      </c>
      <c r="DX76" s="190">
        <f t="shared" si="12"/>
        <v>3.545629019578786E+16</v>
      </c>
      <c r="DY76" s="172">
        <f t="shared" si="13"/>
        <v>2.3898237187806792</v>
      </c>
      <c r="EB76" s="80"/>
      <c r="ED76" s="81"/>
      <c r="EE76" s="124">
        <v>5.6</v>
      </c>
      <c r="EF76" s="417">
        <f t="shared" si="79"/>
        <v>5.1000000000000004E-2</v>
      </c>
      <c r="EG76" s="579">
        <f t="shared" si="80"/>
        <v>1.8727200000000006E-5</v>
      </c>
      <c r="EH76" s="579"/>
      <c r="EI76" s="119">
        <f t="shared" si="81"/>
        <v>255.52863799809197</v>
      </c>
      <c r="EJ76" s="172">
        <f t="shared" si="35"/>
        <v>1.3697094883064083</v>
      </c>
      <c r="EK76" s="80"/>
      <c r="EN76" s="81"/>
      <c r="EO76" s="124">
        <v>6.3</v>
      </c>
      <c r="EP76" s="204">
        <f t="shared" si="58"/>
        <v>252.08523531736839</v>
      </c>
      <c r="EQ76" s="80"/>
      <c r="ES76" s="41">
        <v>5.8</v>
      </c>
      <c r="ET76" s="124">
        <f t="shared" si="76"/>
        <v>5.9885714285714292E-2</v>
      </c>
      <c r="EU76" s="129">
        <f t="shared" si="77"/>
        <v>0</v>
      </c>
      <c r="EV76" s="119"/>
      <c r="EW76" s="451">
        <f t="shared" si="78"/>
        <v>0</v>
      </c>
      <c r="EX76" s="80"/>
      <c r="EZ76" s="41">
        <v>6.2</v>
      </c>
      <c r="FA76" s="101">
        <f t="shared" si="63"/>
        <v>5.7257142857142861E-2</v>
      </c>
      <c r="FB76" s="101">
        <f t="shared" si="64"/>
        <v>-2.862857142857143E-2</v>
      </c>
      <c r="FC76" s="543">
        <f t="shared" si="65"/>
        <v>-256018292.91492712</v>
      </c>
      <c r="FD76" s="514"/>
      <c r="FE76" s="544"/>
      <c r="FF76" s="80"/>
      <c r="FH76" s="41">
        <v>6</v>
      </c>
      <c r="FI76" s="101">
        <f t="shared" si="70"/>
        <v>5.857142857142858E-2</v>
      </c>
      <c r="FJ76" s="119">
        <f t="shared" si="71"/>
        <v>-131913350.81804137</v>
      </c>
      <c r="FK76" s="541">
        <f t="shared" si="72"/>
        <v>131913350.81804137</v>
      </c>
      <c r="FL76" s="541"/>
      <c r="FM76" s="541"/>
      <c r="FN76" s="170">
        <f t="shared" si="24"/>
        <v>0</v>
      </c>
      <c r="FO76" s="184">
        <f t="shared" si="25"/>
        <v>-263826701.63608274</v>
      </c>
      <c r="FP76" s="80"/>
      <c r="FR76" s="41">
        <v>6.2</v>
      </c>
      <c r="FS76" s="101">
        <f t="shared" si="66"/>
        <v>5.7257142857142861E-2</v>
      </c>
      <c r="FT76" s="190">
        <f t="shared" si="14"/>
        <v>6.5545366307073424E+16</v>
      </c>
      <c r="FU76" s="172">
        <f t="shared" si="67"/>
        <v>1.7576869014962595</v>
      </c>
      <c r="FX76" s="80"/>
      <c r="GA76" s="51"/>
      <c r="GB76" s="41">
        <v>6.9</v>
      </c>
      <c r="GC76" s="42">
        <v>-2530</v>
      </c>
      <c r="GD76" s="50"/>
      <c r="GE76" s="51"/>
      <c r="GF76" s="41">
        <v>6.9</v>
      </c>
      <c r="GG76" s="42">
        <v>5149</v>
      </c>
      <c r="GH76" s="50"/>
      <c r="GI76" s="51"/>
      <c r="GJ76" s="41">
        <v>6.9</v>
      </c>
      <c r="GK76" s="42">
        <v>-540</v>
      </c>
      <c r="GL76" s="50"/>
      <c r="GM76" s="51"/>
      <c r="GN76" s="41">
        <v>6.9</v>
      </c>
      <c r="GO76" s="42">
        <v>1278.25</v>
      </c>
      <c r="GP76" s="88"/>
    </row>
    <row r="77" spans="11:198">
      <c r="K77" s="63">
        <v>5.0999999999999996</v>
      </c>
      <c r="L77" s="64">
        <f t="shared" si="89"/>
        <v>1.9954020086050472</v>
      </c>
      <c r="N77" s="63">
        <v>5.0999999999999996</v>
      </c>
      <c r="O77" s="64">
        <f t="shared" si="90"/>
        <v>1.5113282324547845</v>
      </c>
      <c r="BJ77" s="198"/>
      <c r="BK77" s="199"/>
      <c r="BL77" s="124">
        <v>5.4</v>
      </c>
      <c r="BM77" s="101">
        <f t="shared" si="36"/>
        <v>6.2514285714285717E-2</v>
      </c>
      <c r="BN77" s="101">
        <f t="shared" si="44"/>
        <v>6.0000000000000001E-3</v>
      </c>
      <c r="BO77" s="101">
        <f t="shared" si="82"/>
        <v>6.0000000000000001E-3</v>
      </c>
      <c r="BP77" s="101">
        <f t="shared" si="83"/>
        <v>9.8285714285714282E-2</v>
      </c>
      <c r="BQ77" s="119"/>
      <c r="BR77" s="204">
        <f t="shared" si="45"/>
        <v>5.5142857142857139E-2</v>
      </c>
      <c r="BS77" s="101">
        <f t="shared" si="46"/>
        <v>0.10728571428571429</v>
      </c>
      <c r="BT77" s="201">
        <f t="shared" si="47"/>
        <v>3.7508571428571433E-4</v>
      </c>
      <c r="BU77" s="201">
        <f t="shared" si="48"/>
        <v>1.1252571428571428E-9</v>
      </c>
      <c r="BV77" s="201">
        <f t="shared" si="49"/>
        <v>4.7472401166180759E-7</v>
      </c>
      <c r="BW77" s="101">
        <f t="shared" si="50"/>
        <v>5.2142857142857151E-2</v>
      </c>
      <c r="BX77" s="119"/>
      <c r="BY77" s="202">
        <f t="shared" si="51"/>
        <v>2.5165987825072895E-6</v>
      </c>
      <c r="BZ77" s="42"/>
      <c r="CA77" s="119"/>
      <c r="CB77" s="81"/>
      <c r="CC77" s="124">
        <v>5.4</v>
      </c>
      <c r="CD77" s="101">
        <f t="shared" si="52"/>
        <v>6.0000000000000001E-3</v>
      </c>
      <c r="CE77" s="101">
        <f t="shared" si="53"/>
        <v>6.2514285714285717E-2</v>
      </c>
      <c r="CF77" s="101">
        <f t="shared" si="84"/>
        <v>9.8285714285714282E-2</v>
      </c>
      <c r="CG77" s="101">
        <f t="shared" si="85"/>
        <v>6.0000000000000001E-3</v>
      </c>
      <c r="CI77" s="204">
        <f t="shared" si="54"/>
        <v>3.1257142857142858E-2</v>
      </c>
      <c r="CJ77" s="201">
        <f t="shared" si="86"/>
        <v>1.2215403699125367E-7</v>
      </c>
      <c r="CK77" s="201">
        <f t="shared" si="87"/>
        <v>1.769142857142857E-9</v>
      </c>
      <c r="CM77" s="206">
        <f t="shared" si="88"/>
        <v>2.4607721683965021E-7</v>
      </c>
      <c r="CN77" s="209"/>
      <c r="CR77" s="81"/>
      <c r="CS77" s="124">
        <v>6.4</v>
      </c>
      <c r="CT77" s="204">
        <f t="shared" si="1"/>
        <v>181.21830444017255</v>
      </c>
      <c r="CU77" s="80"/>
      <c r="CW77" s="41">
        <v>5.9</v>
      </c>
      <c r="CX77" s="111">
        <f t="shared" si="73"/>
        <v>0.10457142857142858</v>
      </c>
      <c r="CY77" s="129">
        <f t="shared" si="74"/>
        <v>0</v>
      </c>
      <c r="CZ77" s="130"/>
      <c r="DA77" s="174">
        <f t="shared" si="75"/>
        <v>0</v>
      </c>
      <c r="DB77" s="80"/>
      <c r="DD77" s="41">
        <v>6.3</v>
      </c>
      <c r="DE77" s="111">
        <f t="shared" si="59"/>
        <v>0.10000000000000002</v>
      </c>
      <c r="DF77" s="123">
        <f t="shared" si="60"/>
        <v>-5.0000000000000017E-2</v>
      </c>
      <c r="DG77" s="552">
        <f t="shared" si="61"/>
        <v>-184767577.52479693</v>
      </c>
      <c r="DH77" s="496"/>
      <c r="DI77" s="553"/>
      <c r="DJ77" s="80"/>
      <c r="DL77" s="41">
        <v>6.1</v>
      </c>
      <c r="DM77" s="111">
        <f t="shared" si="68"/>
        <v>0.1022857142857143</v>
      </c>
      <c r="DN77" s="101">
        <f t="shared" si="20"/>
        <v>-95904470.850535408</v>
      </c>
      <c r="DO77" s="470">
        <f t="shared" si="69"/>
        <v>95904470.850535408</v>
      </c>
      <c r="DP77" s="470"/>
      <c r="DQ77" s="470"/>
      <c r="DR77" s="170">
        <f t="shared" si="22"/>
        <v>0</v>
      </c>
      <c r="DS77" s="171">
        <f t="shared" si="23"/>
        <v>-191808941.70107082</v>
      </c>
      <c r="DT77" s="80"/>
      <c r="DV77" s="41">
        <v>6.3</v>
      </c>
      <c r="DW77" s="111">
        <f t="shared" si="62"/>
        <v>0.10000000000000002</v>
      </c>
      <c r="DX77" s="190">
        <f t="shared" si="12"/>
        <v>3.4139057704381844E+16</v>
      </c>
      <c r="DY77" s="172">
        <f t="shared" si="13"/>
        <v>2.4354922331522544</v>
      </c>
      <c r="EB77" s="80"/>
      <c r="ED77" s="81"/>
      <c r="EE77" s="124">
        <v>5.7</v>
      </c>
      <c r="EF77" s="417">
        <f t="shared" si="79"/>
        <v>5.0428571428571434E-2</v>
      </c>
      <c r="EG77" s="579">
        <f t="shared" si="80"/>
        <v>1.8318538775510208E-5</v>
      </c>
      <c r="EH77" s="579"/>
      <c r="EI77" s="119">
        <f t="shared" si="81"/>
        <v>252.75091171137862</v>
      </c>
      <c r="EJ77" s="172">
        <f t="shared" si="35"/>
        <v>1.3847625618050077</v>
      </c>
      <c r="EK77" s="80"/>
      <c r="EN77" s="81"/>
      <c r="EO77" s="124">
        <v>6.4</v>
      </c>
      <c r="EP77" s="204">
        <f t="shared" ref="EP77:EP108" si="91">((GO71*CI87)/CM87) / 1000000</f>
        <v>248.13540967171187</v>
      </c>
      <c r="EQ77" s="80"/>
      <c r="ES77" s="41">
        <v>5.9</v>
      </c>
      <c r="ET77" s="124">
        <f t="shared" si="76"/>
        <v>5.9228571428571436E-2</v>
      </c>
      <c r="EU77" s="129">
        <f t="shared" si="77"/>
        <v>0</v>
      </c>
      <c r="EV77" s="119"/>
      <c r="EW77" s="451">
        <f t="shared" si="78"/>
        <v>0</v>
      </c>
      <c r="EX77" s="80"/>
      <c r="EZ77" s="41">
        <v>6.3</v>
      </c>
      <c r="FA77" s="101">
        <f t="shared" si="63"/>
        <v>5.6600000000000011E-2</v>
      </c>
      <c r="FB77" s="101">
        <f t="shared" si="64"/>
        <v>-2.8300000000000006E-2</v>
      </c>
      <c r="FC77" s="543">
        <f t="shared" si="65"/>
        <v>-252085235.31736839</v>
      </c>
      <c r="FD77" s="514"/>
      <c r="FE77" s="544"/>
      <c r="FF77" s="80"/>
      <c r="FH77" s="41">
        <v>6.1</v>
      </c>
      <c r="FI77" s="101">
        <f t="shared" si="70"/>
        <v>5.7914285714285724E-2</v>
      </c>
      <c r="FJ77" s="119">
        <f t="shared" si="71"/>
        <v>-129966341.78497516</v>
      </c>
      <c r="FK77" s="541">
        <f t="shared" si="72"/>
        <v>129966341.78497516</v>
      </c>
      <c r="FL77" s="541"/>
      <c r="FM77" s="541"/>
      <c r="FN77" s="170">
        <f t="shared" si="24"/>
        <v>0</v>
      </c>
      <c r="FO77" s="184">
        <f t="shared" si="25"/>
        <v>-259932683.56995031</v>
      </c>
      <c r="FP77" s="80"/>
      <c r="FR77" s="41">
        <v>6.3</v>
      </c>
      <c r="FS77" s="101">
        <f t="shared" si="66"/>
        <v>5.6600000000000011E-2</v>
      </c>
      <c r="FT77" s="190">
        <f t="shared" si="14"/>
        <v>6.3546965865012992E+16</v>
      </c>
      <c r="FU77" s="172">
        <f t="shared" si="67"/>
        <v>1.7851104981752</v>
      </c>
      <c r="FX77" s="80"/>
      <c r="GA77" s="51"/>
      <c r="GB77" s="41">
        <v>7</v>
      </c>
      <c r="GC77" s="42">
        <v>-2450</v>
      </c>
      <c r="GD77" s="50"/>
      <c r="GE77" s="51"/>
      <c r="GF77" s="41">
        <v>7</v>
      </c>
      <c r="GG77" s="42">
        <v>4900</v>
      </c>
      <c r="GH77" s="50"/>
      <c r="GI77" s="51"/>
      <c r="GJ77" s="41">
        <v>7</v>
      </c>
      <c r="GK77" s="42">
        <v>-525</v>
      </c>
      <c r="GL77" s="50"/>
      <c r="GM77" s="51"/>
      <c r="GN77" s="41">
        <v>7</v>
      </c>
      <c r="GO77" s="42">
        <v>1225</v>
      </c>
      <c r="GP77" s="88"/>
    </row>
    <row r="78" spans="11:198">
      <c r="K78" s="63">
        <v>5.2</v>
      </c>
      <c r="L78" s="64">
        <f t="shared" si="89"/>
        <v>2.0245199597053003</v>
      </c>
      <c r="N78" s="63">
        <v>5.2</v>
      </c>
      <c r="O78" s="64">
        <f t="shared" si="90"/>
        <v>1.5301298766360258</v>
      </c>
      <c r="BJ78" s="198"/>
      <c r="BK78" s="199"/>
      <c r="BL78" s="124">
        <v>5.5</v>
      </c>
      <c r="BM78" s="101">
        <f t="shared" si="36"/>
        <v>6.1857142857142861E-2</v>
      </c>
      <c r="BN78" s="101">
        <f t="shared" si="44"/>
        <v>6.0000000000000001E-3</v>
      </c>
      <c r="BO78" s="101">
        <f t="shared" si="82"/>
        <v>6.0000000000000001E-3</v>
      </c>
      <c r="BP78" s="101">
        <f t="shared" si="83"/>
        <v>9.7142857142857142E-2</v>
      </c>
      <c r="BQ78" s="119"/>
      <c r="BR78" s="204">
        <f t="shared" si="45"/>
        <v>5.4571428571428569E-2</v>
      </c>
      <c r="BS78" s="101">
        <f t="shared" si="46"/>
        <v>0.10614285714285715</v>
      </c>
      <c r="BT78" s="201">
        <f t="shared" si="47"/>
        <v>3.7114285714285716E-4</v>
      </c>
      <c r="BU78" s="201">
        <f t="shared" si="48"/>
        <v>1.1134285714285715E-9</v>
      </c>
      <c r="BV78" s="201">
        <f t="shared" si="49"/>
        <v>4.583556851311954E-7</v>
      </c>
      <c r="BW78" s="101">
        <f t="shared" si="50"/>
        <v>5.1571428571428581E-2</v>
      </c>
      <c r="BX78" s="119"/>
      <c r="BY78" s="202">
        <f t="shared" si="51"/>
        <v>2.434774717201167E-6</v>
      </c>
      <c r="BZ78" s="42"/>
      <c r="CA78" s="119"/>
      <c r="CB78" s="81"/>
      <c r="CC78" s="124">
        <v>5.5</v>
      </c>
      <c r="CD78" s="101">
        <f t="shared" si="52"/>
        <v>6.0000000000000001E-3</v>
      </c>
      <c r="CE78" s="101">
        <f t="shared" si="53"/>
        <v>6.1857142857142861E-2</v>
      </c>
      <c r="CF78" s="101">
        <f t="shared" si="84"/>
        <v>9.7142857142857142E-2</v>
      </c>
      <c r="CG78" s="101">
        <f t="shared" si="85"/>
        <v>6.0000000000000001E-3</v>
      </c>
      <c r="CI78" s="204">
        <f t="shared" si="54"/>
        <v>3.092857142857143E-2</v>
      </c>
      <c r="CJ78" s="201">
        <f t="shared" si="86"/>
        <v>1.1834218221574345E-7</v>
      </c>
      <c r="CK78" s="201">
        <f t="shared" si="87"/>
        <v>1.7485714285714285E-9</v>
      </c>
      <c r="CM78" s="206">
        <f t="shared" si="88"/>
        <v>2.3843293586005831E-7</v>
      </c>
      <c r="CN78" s="209"/>
      <c r="CR78" s="81"/>
      <c r="CS78" s="124">
        <v>6.5</v>
      </c>
      <c r="CT78" s="204">
        <f t="shared" ref="CT78:CT141" si="92" xml:space="preserve"> ABS((GG72 * BR88) / BY88 ) / 1000000</f>
        <v>177.65267191016352</v>
      </c>
      <c r="CU78" s="80"/>
      <c r="CW78" s="57">
        <v>6</v>
      </c>
      <c r="CX78" s="111">
        <f t="shared" si="73"/>
        <v>0.10342857142857144</v>
      </c>
      <c r="CY78" s="129">
        <f t="shared" si="74"/>
        <v>0</v>
      </c>
      <c r="CZ78" s="130"/>
      <c r="DA78" s="174">
        <f t="shared" si="75"/>
        <v>0</v>
      </c>
      <c r="DB78" s="80"/>
      <c r="DD78" s="57">
        <v>6.4</v>
      </c>
      <c r="DE78" s="111">
        <f t="shared" ref="DE78:DE109" si="93">BN87+BP87+BN87</f>
        <v>9.8857142857142866E-2</v>
      </c>
      <c r="DF78" s="123">
        <f t="shared" ref="DF78:DF109" si="94">BR87-DE78</f>
        <v>-4.942857142857144E-2</v>
      </c>
      <c r="DG78" s="552">
        <f t="shared" ref="DG78:DG109" si="95">(GG71 * DF78) /BY87</f>
        <v>-181218304.44017258</v>
      </c>
      <c r="DH78" s="496"/>
      <c r="DI78" s="553"/>
      <c r="DJ78" s="80"/>
      <c r="DL78" s="57">
        <v>6.2</v>
      </c>
      <c r="DM78" s="111">
        <f t="shared" si="68"/>
        <v>0.10114285714285716</v>
      </c>
      <c r="DN78" s="101">
        <f t="shared" si="20"/>
        <v>-94149203.655405208</v>
      </c>
      <c r="DO78" s="470">
        <f t="shared" si="69"/>
        <v>94149203.655405208</v>
      </c>
      <c r="DP78" s="470"/>
      <c r="DQ78" s="470"/>
      <c r="DR78" s="170">
        <f t="shared" si="22"/>
        <v>0</v>
      </c>
      <c r="DS78" s="171">
        <f t="shared" si="23"/>
        <v>-188298407.31081042</v>
      </c>
      <c r="DT78" s="80"/>
      <c r="DV78" s="57">
        <v>6.4</v>
      </c>
      <c r="DW78" s="111">
        <f t="shared" ref="DW78:DW109" si="96">BN87+BP87+BN87</f>
        <v>9.8857142857142866E-2</v>
      </c>
      <c r="DX78" s="190">
        <f t="shared" si="12"/>
        <v>3.2840073864171076E+16</v>
      </c>
      <c r="DY78" s="172">
        <f t="shared" si="13"/>
        <v>2.4831928617264101</v>
      </c>
      <c r="EB78" s="80"/>
      <c r="ED78" s="81"/>
      <c r="EE78" s="124">
        <v>5.8</v>
      </c>
      <c r="EF78" s="417">
        <f t="shared" si="79"/>
        <v>4.9857142857142864E-2</v>
      </c>
      <c r="EG78" s="579">
        <f t="shared" si="80"/>
        <v>1.791438367346939E-5</v>
      </c>
      <c r="EH78" s="579"/>
      <c r="EI78" s="119">
        <f t="shared" si="81"/>
        <v>249.90650429824299</v>
      </c>
      <c r="EJ78" s="172">
        <f t="shared" si="35"/>
        <v>1.4005237718114916</v>
      </c>
      <c r="EK78" s="80"/>
      <c r="EN78" s="81"/>
      <c r="EO78" s="124">
        <v>6.5</v>
      </c>
      <c r="EP78" s="204">
        <f t="shared" si="91"/>
        <v>244.17092625529952</v>
      </c>
      <c r="EQ78" s="80"/>
      <c r="ES78" s="41">
        <v>6</v>
      </c>
      <c r="ET78" s="124">
        <f t="shared" si="76"/>
        <v>5.857142857142858E-2</v>
      </c>
      <c r="EU78" s="129">
        <f t="shared" si="77"/>
        <v>0</v>
      </c>
      <c r="EV78" s="119"/>
      <c r="EW78" s="451">
        <f t="shared" si="78"/>
        <v>0</v>
      </c>
      <c r="EX78" s="80"/>
      <c r="EZ78" s="41">
        <v>6.4</v>
      </c>
      <c r="FA78" s="101">
        <f t="shared" ref="FA78:FA109" si="97">CE87</f>
        <v>5.5942857142857148E-2</v>
      </c>
      <c r="FB78" s="101">
        <f t="shared" ref="FB78:FB109" si="98">(CI87-FA78)</f>
        <v>-2.7971428571428574E-2</v>
      </c>
      <c r="FC78" s="543">
        <f t="shared" ref="FC78:FC109" si="99">(GO71*FB78)/CM87</f>
        <v>-248135409.67171186</v>
      </c>
      <c r="FD78" s="514"/>
      <c r="FE78" s="544"/>
      <c r="FF78" s="80"/>
      <c r="FH78" s="41">
        <v>6.2</v>
      </c>
      <c r="FI78" s="101">
        <f t="shared" si="70"/>
        <v>5.7257142857142861E-2</v>
      </c>
      <c r="FJ78" s="119">
        <f t="shared" si="71"/>
        <v>-128009146.45746356</v>
      </c>
      <c r="FK78" s="541">
        <f t="shared" si="72"/>
        <v>128009146.45746356</v>
      </c>
      <c r="FL78" s="541"/>
      <c r="FM78" s="541"/>
      <c r="FN78" s="170">
        <f t="shared" si="24"/>
        <v>0</v>
      </c>
      <c r="FO78" s="184">
        <f t="shared" si="25"/>
        <v>-256018292.91492712</v>
      </c>
      <c r="FP78" s="80"/>
      <c r="FR78" s="41">
        <v>6.4</v>
      </c>
      <c r="FS78" s="101">
        <f t="shared" ref="FS78:FS109" si="100">CE87</f>
        <v>5.5942857142857148E-2</v>
      </c>
      <c r="FT78" s="190">
        <f t="shared" si="14"/>
        <v>6.157118153294828E+16</v>
      </c>
      <c r="FU78" s="172">
        <f t="shared" ref="FU78" si="101">$FT$9/SQRT(FT78)</f>
        <v>1.81352593164901</v>
      </c>
      <c r="FX78" s="80"/>
      <c r="GA78" s="51"/>
      <c r="GB78" s="41">
        <v>7.1</v>
      </c>
      <c r="GC78" s="42">
        <v>-2370.6428571428573</v>
      </c>
      <c r="GD78" s="50"/>
      <c r="GE78" s="51"/>
      <c r="GF78" s="41">
        <v>7.1</v>
      </c>
      <c r="GG78" s="42">
        <v>4658.9785714285754</v>
      </c>
      <c r="GH78" s="50"/>
      <c r="GI78" s="51"/>
      <c r="GJ78" s="41">
        <v>7.1</v>
      </c>
      <c r="GK78" s="42">
        <v>-510.10714285714266</v>
      </c>
      <c r="GL78" s="50"/>
      <c r="GM78" s="51"/>
      <c r="GN78" s="41">
        <v>7.1</v>
      </c>
      <c r="GO78" s="42">
        <v>1173.2464285714268</v>
      </c>
      <c r="GP78" s="88"/>
    </row>
    <row r="79" spans="11:198">
      <c r="K79" s="63">
        <v>5.3</v>
      </c>
      <c r="L79" s="64">
        <f t="shared" si="89"/>
        <v>2.0547813399230237</v>
      </c>
      <c r="N79" s="63">
        <v>5.3</v>
      </c>
      <c r="O79" s="64">
        <f t="shared" si="90"/>
        <v>1.5495617066301539</v>
      </c>
      <c r="BJ79" s="198"/>
      <c r="BK79" s="199"/>
      <c r="BL79" s="124">
        <v>5.6</v>
      </c>
      <c r="BM79" s="101">
        <f t="shared" si="36"/>
        <v>6.1200000000000011E-2</v>
      </c>
      <c r="BN79" s="101">
        <f t="shared" si="44"/>
        <v>6.0000000000000001E-3</v>
      </c>
      <c r="BO79" s="101">
        <f t="shared" si="82"/>
        <v>6.0000000000000001E-3</v>
      </c>
      <c r="BP79" s="101">
        <f t="shared" si="83"/>
        <v>9.6000000000000002E-2</v>
      </c>
      <c r="BQ79" s="119"/>
      <c r="BR79" s="204">
        <f t="shared" si="45"/>
        <v>5.3999999999999999E-2</v>
      </c>
      <c r="BS79" s="101">
        <f t="shared" si="46"/>
        <v>0.10500000000000001</v>
      </c>
      <c r="BT79" s="201">
        <f t="shared" si="47"/>
        <v>3.6720000000000009E-4</v>
      </c>
      <c r="BU79" s="201">
        <f t="shared" si="48"/>
        <v>1.1016000000000002E-9</v>
      </c>
      <c r="BV79" s="201">
        <f t="shared" si="49"/>
        <v>4.4236800000000001E-7</v>
      </c>
      <c r="BW79" s="101">
        <f t="shared" si="50"/>
        <v>5.1000000000000011E-2</v>
      </c>
      <c r="BX79" s="119"/>
      <c r="BY79" s="202">
        <f t="shared" si="51"/>
        <v>2.3547456000000012E-6</v>
      </c>
      <c r="BZ79" s="42"/>
      <c r="CA79" s="119"/>
      <c r="CB79" s="81"/>
      <c r="CC79" s="124">
        <v>5.6</v>
      </c>
      <c r="CD79" s="101">
        <f t="shared" si="52"/>
        <v>6.0000000000000001E-3</v>
      </c>
      <c r="CE79" s="101">
        <f t="shared" si="53"/>
        <v>6.1200000000000011E-2</v>
      </c>
      <c r="CF79" s="101">
        <f t="shared" si="84"/>
        <v>9.6000000000000002E-2</v>
      </c>
      <c r="CG79" s="101">
        <f t="shared" si="85"/>
        <v>6.0000000000000001E-3</v>
      </c>
      <c r="CI79" s="204">
        <f t="shared" si="54"/>
        <v>3.0600000000000006E-2</v>
      </c>
      <c r="CJ79" s="201">
        <f t="shared" si="86"/>
        <v>1.1461046400000007E-7</v>
      </c>
      <c r="CK79" s="201">
        <f t="shared" si="87"/>
        <v>1.728E-9</v>
      </c>
      <c r="CM79" s="206">
        <f t="shared" si="88"/>
        <v>2.3094892800000015E-7</v>
      </c>
      <c r="CN79" s="209"/>
      <c r="CR79" s="81"/>
      <c r="CS79" s="124">
        <v>6.6</v>
      </c>
      <c r="CT79" s="204">
        <f t="shared" si="92"/>
        <v>174.07301956707451</v>
      </c>
      <c r="CU79" s="80"/>
      <c r="CW79" s="41">
        <v>6.1</v>
      </c>
      <c r="CX79" s="111">
        <f t="shared" si="73"/>
        <v>0.1022857142857143</v>
      </c>
      <c r="CY79" s="129">
        <f t="shared" si="74"/>
        <v>0</v>
      </c>
      <c r="CZ79" s="130"/>
      <c r="DA79" s="174">
        <f t="shared" si="75"/>
        <v>0</v>
      </c>
      <c r="DB79" s="80"/>
      <c r="DD79" s="41">
        <v>6.5</v>
      </c>
      <c r="DE79" s="111">
        <f t="shared" si="93"/>
        <v>9.7714285714285726E-2</v>
      </c>
      <c r="DF79" s="123">
        <f t="shared" si="94"/>
        <v>-4.885714285714287E-2</v>
      </c>
      <c r="DG79" s="552">
        <f t="shared" si="95"/>
        <v>-177652671.91016355</v>
      </c>
      <c r="DH79" s="496"/>
      <c r="DI79" s="553"/>
      <c r="DJ79" s="80"/>
      <c r="DL79" s="41">
        <v>6.3</v>
      </c>
      <c r="DM79" s="111">
        <f t="shared" si="68"/>
        <v>0.10000000000000002</v>
      </c>
      <c r="DN79" s="101">
        <f t="shared" si="20"/>
        <v>-92383788.762398466</v>
      </c>
      <c r="DO79" s="470">
        <f t="shared" si="69"/>
        <v>92383788.762398466</v>
      </c>
      <c r="DP79" s="470"/>
      <c r="DQ79" s="470"/>
      <c r="DR79" s="170">
        <f t="shared" si="22"/>
        <v>0</v>
      </c>
      <c r="DS79" s="171">
        <f t="shared" si="23"/>
        <v>-184767577.52479693</v>
      </c>
      <c r="DT79" s="80"/>
      <c r="DV79" s="41">
        <v>6.5</v>
      </c>
      <c r="DW79" s="111">
        <f t="shared" si="96"/>
        <v>9.7714285714285726E-2</v>
      </c>
      <c r="DX79" s="190">
        <f t="shared" ref="DX79:DX142" si="102">DR81 ^2 - (DR81 * DS81) + DS81^2</f>
        <v>3.1560471836820212E+16</v>
      </c>
      <c r="DY79" s="172">
        <f t="shared" ref="DY79:DY94" si="103">$DX$9/SQRT(DX79)</f>
        <v>2.5330325469439527</v>
      </c>
      <c r="EB79" s="80"/>
      <c r="ED79" s="81"/>
      <c r="EE79" s="124">
        <v>5.9</v>
      </c>
      <c r="EF79" s="417">
        <f t="shared" si="79"/>
        <v>4.9285714285714287E-2</v>
      </c>
      <c r="EG79" s="579">
        <f t="shared" si="80"/>
        <v>1.7514734693877552E-5</v>
      </c>
      <c r="EH79" s="579"/>
      <c r="EI79" s="119">
        <f t="shared" si="81"/>
        <v>246.99299827864556</v>
      </c>
      <c r="EJ79" s="172">
        <f t="shared" si="35"/>
        <v>1.4170442176063101</v>
      </c>
      <c r="EK79" s="80"/>
      <c r="EN79" s="81"/>
      <c r="EO79" s="124">
        <v>6.6</v>
      </c>
      <c r="EP79" s="204">
        <f t="shared" si="91"/>
        <v>240.1941266436809</v>
      </c>
      <c r="EQ79" s="80"/>
      <c r="ES79" s="41">
        <v>6.1</v>
      </c>
      <c r="ET79" s="124">
        <f t="shared" si="76"/>
        <v>5.7914285714285724E-2</v>
      </c>
      <c r="EU79" s="129">
        <f t="shared" si="77"/>
        <v>0</v>
      </c>
      <c r="EV79" s="119"/>
      <c r="EW79" s="451">
        <f t="shared" si="78"/>
        <v>0</v>
      </c>
      <c r="EX79" s="80"/>
      <c r="EZ79" s="41">
        <v>6.5</v>
      </c>
      <c r="FA79" s="101">
        <f t="shared" si="97"/>
        <v>5.5285714285714292E-2</v>
      </c>
      <c r="FB79" s="101">
        <f t="shared" si="98"/>
        <v>-2.7642857142857146E-2</v>
      </c>
      <c r="FC79" s="543">
        <f t="shared" si="99"/>
        <v>-244170926.25529951</v>
      </c>
      <c r="FD79" s="514"/>
      <c r="FE79" s="544"/>
      <c r="FF79" s="80"/>
      <c r="FH79" s="41">
        <v>6.3</v>
      </c>
      <c r="FI79" s="101">
        <f t="shared" si="70"/>
        <v>5.6600000000000011E-2</v>
      </c>
      <c r="FJ79" s="119">
        <f t="shared" si="71"/>
        <v>-126042617.65868419</v>
      </c>
      <c r="FK79" s="541">
        <f t="shared" si="72"/>
        <v>126042617.65868419</v>
      </c>
      <c r="FL79" s="541"/>
      <c r="FM79" s="541"/>
      <c r="FN79" s="170">
        <f t="shared" si="24"/>
        <v>0</v>
      </c>
      <c r="FO79" s="184">
        <f t="shared" si="25"/>
        <v>-252085235.31736839</v>
      </c>
      <c r="FP79" s="80"/>
      <c r="FR79" s="41">
        <v>6.5</v>
      </c>
      <c r="FS79" s="101">
        <f t="shared" si="100"/>
        <v>5.5285714285714292E-2</v>
      </c>
      <c r="FT79" s="190">
        <f t="shared" ref="FT79:FT142" si="104">FN81^2 - FN81*FO81 +FO81^2</f>
        <v>5.9619441228370912E+16</v>
      </c>
      <c r="FU79" s="172">
        <f t="shared" ref="FU79:FU142" si="105">$FT$9/SQRT(FT79)</f>
        <v>1.842971261572274</v>
      </c>
      <c r="FX79" s="80"/>
      <c r="GA79" s="51"/>
      <c r="GB79" s="41">
        <v>7.2</v>
      </c>
      <c r="GC79" s="42">
        <v>-2292.5714285714289</v>
      </c>
      <c r="GD79" s="50"/>
      <c r="GE79" s="51"/>
      <c r="GF79" s="41">
        <v>7.2</v>
      </c>
      <c r="GG79" s="42">
        <v>4425.8285714285739</v>
      </c>
      <c r="GH79" s="50"/>
      <c r="GI79" s="51"/>
      <c r="GJ79" s="41">
        <v>7.2</v>
      </c>
      <c r="GK79" s="42">
        <v>-495.42857142857156</v>
      </c>
      <c r="GL79" s="50"/>
      <c r="GM79" s="51"/>
      <c r="GN79" s="41">
        <v>7.2</v>
      </c>
      <c r="GO79" s="42">
        <v>1122.971428571429</v>
      </c>
      <c r="GP79" s="88"/>
    </row>
    <row r="80" spans="11:198">
      <c r="K80" s="63">
        <v>5.4</v>
      </c>
      <c r="L80" s="64">
        <f t="shared" si="89"/>
        <v>2.0862465247756083</v>
      </c>
      <c r="N80" s="63">
        <v>5.4</v>
      </c>
      <c r="O80" s="64">
        <f t="shared" si="90"/>
        <v>1.5696509357540063</v>
      </c>
      <c r="BJ80" s="198"/>
      <c r="BK80" s="199"/>
      <c r="BL80" s="124">
        <v>5.7</v>
      </c>
      <c r="BM80" s="101">
        <f t="shared" si="36"/>
        <v>6.0542857142857148E-2</v>
      </c>
      <c r="BN80" s="101">
        <f t="shared" si="44"/>
        <v>6.0000000000000001E-3</v>
      </c>
      <c r="BO80" s="101">
        <f t="shared" si="82"/>
        <v>6.0000000000000001E-3</v>
      </c>
      <c r="BP80" s="101">
        <f t="shared" si="83"/>
        <v>9.4857142857142862E-2</v>
      </c>
      <c r="BQ80" s="119"/>
      <c r="BR80" s="204">
        <f t="shared" si="45"/>
        <v>5.3428571428571429E-2</v>
      </c>
      <c r="BS80" s="101">
        <f t="shared" si="46"/>
        <v>0.10385714285714287</v>
      </c>
      <c r="BT80" s="201">
        <f t="shared" si="47"/>
        <v>3.6325714285714291E-4</v>
      </c>
      <c r="BU80" s="201">
        <f t="shared" si="48"/>
        <v>1.0897714285714287E-9</v>
      </c>
      <c r="BV80" s="201">
        <f t="shared" si="49"/>
        <v>4.2675647813411091E-7</v>
      </c>
      <c r="BW80" s="101">
        <f t="shared" si="50"/>
        <v>5.0428571428571441E-2</v>
      </c>
      <c r="BX80" s="119"/>
      <c r="BY80" s="202">
        <f t="shared" si="51"/>
        <v>2.2764915032069983E-6</v>
      </c>
      <c r="BZ80" s="42"/>
      <c r="CA80" s="119"/>
      <c r="CB80" s="81"/>
      <c r="CC80" s="124">
        <v>5.7</v>
      </c>
      <c r="CD80" s="101">
        <f t="shared" si="52"/>
        <v>6.0000000000000001E-3</v>
      </c>
      <c r="CE80" s="101">
        <f t="shared" si="53"/>
        <v>6.0542857142857148E-2</v>
      </c>
      <c r="CF80" s="101">
        <f t="shared" si="84"/>
        <v>9.4857142857142862E-2</v>
      </c>
      <c r="CG80" s="101">
        <f t="shared" si="85"/>
        <v>6.0000000000000001E-3</v>
      </c>
      <c r="CI80" s="204">
        <f t="shared" si="54"/>
        <v>3.0271428571428574E-2</v>
      </c>
      <c r="CJ80" s="201">
        <f t="shared" si="86"/>
        <v>1.1095803100874638E-7</v>
      </c>
      <c r="CK80" s="201">
        <f t="shared" si="87"/>
        <v>1.7074285714285715E-9</v>
      </c>
      <c r="CM80" s="206">
        <f t="shared" si="88"/>
        <v>2.2362349058892133E-7</v>
      </c>
      <c r="CN80" s="209"/>
      <c r="CR80" s="81"/>
      <c r="CS80" s="124">
        <v>6.7</v>
      </c>
      <c r="CT80" s="204">
        <f t="shared" si="92"/>
        <v>170.48196945317429</v>
      </c>
      <c r="CU80" s="80"/>
      <c r="CW80" s="57">
        <v>6.2</v>
      </c>
      <c r="CX80" s="111">
        <f t="shared" si="73"/>
        <v>0.10114285714285716</v>
      </c>
      <c r="CY80" s="129">
        <f t="shared" si="74"/>
        <v>0</v>
      </c>
      <c r="CZ80" s="130"/>
      <c r="DA80" s="174">
        <f t="shared" si="75"/>
        <v>0</v>
      </c>
      <c r="DB80" s="80"/>
      <c r="DD80" s="57">
        <v>6.6</v>
      </c>
      <c r="DE80" s="111">
        <f t="shared" si="93"/>
        <v>9.6571428571428586E-2</v>
      </c>
      <c r="DF80" s="123">
        <f t="shared" si="94"/>
        <v>-4.82857142857143E-2</v>
      </c>
      <c r="DG80" s="552">
        <f t="shared" si="95"/>
        <v>-174073019.56707454</v>
      </c>
      <c r="DH80" s="496"/>
      <c r="DI80" s="553"/>
      <c r="DJ80" s="80"/>
      <c r="DL80" s="57">
        <v>6.4</v>
      </c>
      <c r="DM80" s="111">
        <f t="shared" ref="DM80:DM111" si="106">BN87+BP87+BN87</f>
        <v>9.8857142857142866E-2</v>
      </c>
      <c r="DN80" s="101">
        <f t="shared" si="20"/>
        <v>-90609152.220086291</v>
      </c>
      <c r="DO80" s="470">
        <f t="shared" ref="DO80:DO111" si="107" xml:space="preserve"> SQRT(( (DG78 - $DN$11) /2)^2 + DA82^2)</f>
        <v>90609152.220086291</v>
      </c>
      <c r="DP80" s="470"/>
      <c r="DQ80" s="470"/>
      <c r="DR80" s="170">
        <f t="shared" si="22"/>
        <v>0</v>
      </c>
      <c r="DS80" s="171">
        <f t="shared" si="23"/>
        <v>-181218304.44017258</v>
      </c>
      <c r="DT80" s="80"/>
      <c r="DV80" s="57">
        <v>6.6</v>
      </c>
      <c r="DW80" s="111">
        <f t="shared" si="96"/>
        <v>9.6571428571428586E-2</v>
      </c>
      <c r="DX80" s="190">
        <f t="shared" si="102"/>
        <v>3.0301416141199116E+16</v>
      </c>
      <c r="DY80" s="172">
        <f t="shared" si="103"/>
        <v>2.5851220431469804</v>
      </c>
      <c r="EB80" s="80"/>
      <c r="ED80" s="81"/>
      <c r="EE80" s="124">
        <v>6</v>
      </c>
      <c r="EF80" s="417">
        <f t="shared" si="79"/>
        <v>4.8714285714285717E-2</v>
      </c>
      <c r="EG80" s="579">
        <f t="shared" si="80"/>
        <v>1.7119591836734697E-5</v>
      </c>
      <c r="EH80" s="579"/>
      <c r="EI80" s="119">
        <f t="shared" si="81"/>
        <v>244.00785847080962</v>
      </c>
      <c r="EJ80" s="172">
        <f t="shared" si="35"/>
        <v>1.4343800326491127</v>
      </c>
      <c r="EK80" s="80"/>
      <c r="EN80" s="81"/>
      <c r="EO80" s="124">
        <v>6.7</v>
      </c>
      <c r="EP80" s="204">
        <f t="shared" si="91"/>
        <v>236.20760559739995</v>
      </c>
      <c r="EQ80" s="80"/>
      <c r="ES80" s="41">
        <v>6.2</v>
      </c>
      <c r="ET80" s="124">
        <f t="shared" si="76"/>
        <v>5.7257142857142861E-2</v>
      </c>
      <c r="EU80" s="129">
        <f t="shared" si="77"/>
        <v>0</v>
      </c>
      <c r="EV80" s="119"/>
      <c r="EW80" s="451">
        <f t="shared" si="78"/>
        <v>0</v>
      </c>
      <c r="EX80" s="80"/>
      <c r="EZ80" s="41">
        <v>6.6</v>
      </c>
      <c r="FA80" s="101">
        <f t="shared" si="97"/>
        <v>5.4628571428571436E-2</v>
      </c>
      <c r="FB80" s="101">
        <f t="shared" si="98"/>
        <v>-2.7314285714285718E-2</v>
      </c>
      <c r="FC80" s="543">
        <f t="shared" si="99"/>
        <v>-240194126.6436809</v>
      </c>
      <c r="FD80" s="514"/>
      <c r="FE80" s="544"/>
      <c r="FF80" s="80"/>
      <c r="FH80" s="41">
        <v>6.4</v>
      </c>
      <c r="FI80" s="101">
        <f t="shared" ref="FI80:FI111" si="108">CE87</f>
        <v>5.5942857142857148E-2</v>
      </c>
      <c r="FJ80" s="119">
        <f t="shared" ref="FJ80" si="109">($FJ$11+FC78)/2</f>
        <v>-124067704.83585593</v>
      </c>
      <c r="FK80" s="541">
        <f t="shared" ref="FK80:FK111" si="110">SQRT( ((FC78-$FJ$11)/2)^2 +EW82)</f>
        <v>124067704.83585593</v>
      </c>
      <c r="FL80" s="541"/>
      <c r="FM80" s="541"/>
      <c r="FN80" s="170">
        <f t="shared" si="24"/>
        <v>0</v>
      </c>
      <c r="FO80" s="184">
        <f t="shared" si="25"/>
        <v>-248135409.67171186</v>
      </c>
      <c r="FP80" s="80"/>
      <c r="FR80" s="41">
        <v>6.6</v>
      </c>
      <c r="FS80" s="101">
        <f t="shared" si="100"/>
        <v>5.4628571428571436E-2</v>
      </c>
      <c r="FT80" s="190">
        <f t="shared" si="104"/>
        <v>5.7693218474120616E+16</v>
      </c>
      <c r="FU80" s="172">
        <f t="shared" si="105"/>
        <v>1.8734846113350572</v>
      </c>
      <c r="FX80" s="80"/>
      <c r="GA80" s="51"/>
      <c r="GB80" s="41">
        <v>7.3</v>
      </c>
      <c r="GC80" s="42">
        <v>-2215.7857142857147</v>
      </c>
      <c r="GD80" s="50"/>
      <c r="GE80" s="51"/>
      <c r="GF80" s="41">
        <v>7.3</v>
      </c>
      <c r="GG80" s="42">
        <v>4200.4214285714261</v>
      </c>
      <c r="GH80" s="50"/>
      <c r="GI80" s="51"/>
      <c r="GJ80" s="41">
        <v>7.3</v>
      </c>
      <c r="GK80" s="42">
        <v>-480.96428571428578</v>
      </c>
      <c r="GL80" s="50"/>
      <c r="GM80" s="51"/>
      <c r="GN80" s="41">
        <v>7.3</v>
      </c>
      <c r="GO80" s="42">
        <v>1074.153571428571</v>
      </c>
      <c r="GP80" s="88"/>
    </row>
    <row r="81" spans="11:198">
      <c r="K81" s="63">
        <v>5.5</v>
      </c>
      <c r="L81" s="64">
        <f t="shared" si="89"/>
        <v>2.1189795021850486</v>
      </c>
      <c r="N81" s="63">
        <v>5.5</v>
      </c>
      <c r="O81" s="64">
        <f t="shared" si="90"/>
        <v>1.5904259570196522</v>
      </c>
      <c r="BJ81" s="198"/>
      <c r="BK81" s="199"/>
      <c r="BL81" s="124">
        <v>5.8</v>
      </c>
      <c r="BM81" s="101">
        <f t="shared" si="36"/>
        <v>5.9885714285714292E-2</v>
      </c>
      <c r="BN81" s="101">
        <f t="shared" si="44"/>
        <v>6.0000000000000001E-3</v>
      </c>
      <c r="BO81" s="101">
        <f t="shared" si="82"/>
        <v>6.0000000000000001E-3</v>
      </c>
      <c r="BP81" s="101">
        <f t="shared" si="83"/>
        <v>9.3714285714285722E-2</v>
      </c>
      <c r="BQ81" s="119"/>
      <c r="BR81" s="204">
        <f t="shared" si="45"/>
        <v>5.2857142857142859E-2</v>
      </c>
      <c r="BS81" s="101">
        <f t="shared" si="46"/>
        <v>0.10271428571428573</v>
      </c>
      <c r="BT81" s="201">
        <f t="shared" si="47"/>
        <v>3.5931428571428574E-4</v>
      </c>
      <c r="BU81" s="201">
        <f t="shared" si="48"/>
        <v>1.0779428571428572E-9</v>
      </c>
      <c r="BV81" s="201">
        <f t="shared" si="49"/>
        <v>4.1151664139941702E-7</v>
      </c>
      <c r="BW81" s="101">
        <f t="shared" si="50"/>
        <v>4.9857142857142871E-2</v>
      </c>
      <c r="BX81" s="119"/>
      <c r="BY81" s="202">
        <f t="shared" si="51"/>
        <v>2.1999924991253656E-6</v>
      </c>
      <c r="BZ81" s="42"/>
      <c r="CA81" s="119"/>
      <c r="CB81" s="81"/>
      <c r="CC81" s="124">
        <v>5.8</v>
      </c>
      <c r="CD81" s="101">
        <f t="shared" si="52"/>
        <v>6.0000000000000001E-3</v>
      </c>
      <c r="CE81" s="101">
        <f t="shared" si="53"/>
        <v>5.9885714285714292E-2</v>
      </c>
      <c r="CF81" s="101">
        <f t="shared" si="84"/>
        <v>9.3714285714285722E-2</v>
      </c>
      <c r="CG81" s="101">
        <f t="shared" si="85"/>
        <v>6.0000000000000001E-3</v>
      </c>
      <c r="CI81" s="204">
        <f t="shared" si="54"/>
        <v>2.9942857142857146E-2</v>
      </c>
      <c r="CJ81" s="201">
        <f t="shared" si="86"/>
        <v>1.0738403190670558E-7</v>
      </c>
      <c r="CK81" s="201">
        <f t="shared" si="87"/>
        <v>1.686857142857143E-9</v>
      </c>
      <c r="CM81" s="206">
        <f t="shared" si="88"/>
        <v>2.1645492095626832E-7</v>
      </c>
      <c r="CN81" s="209"/>
      <c r="CR81" s="81"/>
      <c r="CS81" s="124">
        <v>6.8</v>
      </c>
      <c r="CT81" s="204">
        <f t="shared" si="92"/>
        <v>166.88245556912122</v>
      </c>
      <c r="CU81" s="80"/>
      <c r="CW81" s="41">
        <v>6.3</v>
      </c>
      <c r="CX81" s="111">
        <f t="shared" si="73"/>
        <v>0.10000000000000002</v>
      </c>
      <c r="CY81" s="129">
        <f t="shared" si="74"/>
        <v>0</v>
      </c>
      <c r="CZ81" s="130"/>
      <c r="DA81" s="174">
        <f t="shared" si="75"/>
        <v>0</v>
      </c>
      <c r="DB81" s="80"/>
      <c r="DD81" s="41">
        <v>6.7</v>
      </c>
      <c r="DE81" s="111">
        <f t="shared" si="93"/>
        <v>9.5428571428571446E-2</v>
      </c>
      <c r="DF81" s="123">
        <f t="shared" si="94"/>
        <v>-4.771428571428573E-2</v>
      </c>
      <c r="DG81" s="552">
        <f t="shared" si="95"/>
        <v>-170481969.45317435</v>
      </c>
      <c r="DH81" s="496"/>
      <c r="DI81" s="553"/>
      <c r="DJ81" s="80"/>
      <c r="DL81" s="41">
        <v>6.5</v>
      </c>
      <c r="DM81" s="111">
        <f t="shared" si="106"/>
        <v>9.7714285714285726E-2</v>
      </c>
      <c r="DN81" s="101">
        <f t="shared" ref="DN81:DN144" si="111">(DG79+$DN$11)/2</f>
        <v>-88826335.955081776</v>
      </c>
      <c r="DO81" s="470">
        <f t="shared" si="107"/>
        <v>88826335.955081776</v>
      </c>
      <c r="DP81" s="470"/>
      <c r="DQ81" s="470"/>
      <c r="DR81" s="170">
        <f t="shared" ref="DR81:DR144" si="112">DN81+DO81</f>
        <v>0</v>
      </c>
      <c r="DS81" s="171">
        <f t="shared" ref="DS81:DS144" si="113">DN81-DO81</f>
        <v>-177652671.91016355</v>
      </c>
      <c r="DT81" s="80"/>
      <c r="DV81" s="41">
        <v>6.7</v>
      </c>
      <c r="DW81" s="111">
        <f t="shared" si="96"/>
        <v>9.5428571428571446E-2</v>
      </c>
      <c r="DX81" s="190">
        <f t="shared" si="102"/>
        <v>2.9064101908633072E+16</v>
      </c>
      <c r="DY81" s="172">
        <f t="shared" si="103"/>
        <v>2.6395753254340475</v>
      </c>
      <c r="EB81" s="80"/>
      <c r="ED81" s="81"/>
      <c r="EE81" s="124">
        <v>6.1</v>
      </c>
      <c r="EF81" s="417">
        <f t="shared" si="79"/>
        <v>4.8142857142857147E-2</v>
      </c>
      <c r="EG81" s="579">
        <f t="shared" si="80"/>
        <v>1.6728955102040821E-5</v>
      </c>
      <c r="EH81" s="579"/>
      <c r="EI81" s="119">
        <f t="shared" si="81"/>
        <v>240.94842477389614</v>
      </c>
      <c r="EJ81" s="172">
        <f t="shared" si="35"/>
        <v>1.4525930199727883</v>
      </c>
      <c r="EK81" s="80"/>
      <c r="EN81" s="81"/>
      <c r="EO81" s="124">
        <v>6.8</v>
      </c>
      <c r="EP81" s="204">
        <f t="shared" si="91"/>
        <v>232.21423513386861</v>
      </c>
      <c r="EQ81" s="80"/>
      <c r="ES81" s="41">
        <v>6.3</v>
      </c>
      <c r="ET81" s="124">
        <f t="shared" si="76"/>
        <v>5.6600000000000011E-2</v>
      </c>
      <c r="EU81" s="129">
        <f t="shared" si="77"/>
        <v>0</v>
      </c>
      <c r="EV81" s="119"/>
      <c r="EW81" s="451">
        <f t="shared" si="78"/>
        <v>0</v>
      </c>
      <c r="EX81" s="80"/>
      <c r="EZ81" s="41">
        <v>6.7</v>
      </c>
      <c r="FA81" s="101">
        <f t="shared" si="97"/>
        <v>5.397142857142858E-2</v>
      </c>
      <c r="FB81" s="101">
        <f t="shared" si="98"/>
        <v>-2.698571428571429E-2</v>
      </c>
      <c r="FC81" s="543">
        <f t="shared" si="99"/>
        <v>-236207605.59739995</v>
      </c>
      <c r="FD81" s="514"/>
      <c r="FE81" s="544"/>
      <c r="FF81" s="80"/>
      <c r="FH81" s="41">
        <v>6.5</v>
      </c>
      <c r="FI81" s="101">
        <f t="shared" si="108"/>
        <v>5.5285714285714292E-2</v>
      </c>
      <c r="FJ81" s="119">
        <f t="shared" ref="FJ81:FJ144" si="114">($FJ$11+FC79)/2</f>
        <v>-122085463.12764975</v>
      </c>
      <c r="FK81" s="541">
        <f t="shared" si="110"/>
        <v>122085463.12764975</v>
      </c>
      <c r="FL81" s="541"/>
      <c r="FM81" s="541"/>
      <c r="FN81" s="170">
        <f t="shared" ref="FN81:FN144" si="115">FJ81+FK81</f>
        <v>0</v>
      </c>
      <c r="FO81" s="184">
        <f t="shared" ref="FO81:FO144" si="116">FJ81-FK81</f>
        <v>-244170926.25529951</v>
      </c>
      <c r="FP81" s="80"/>
      <c r="FR81" s="41">
        <v>6.7</v>
      </c>
      <c r="FS81" s="101">
        <f t="shared" si="100"/>
        <v>5.397142857142858E-2</v>
      </c>
      <c r="FT81" s="190">
        <f t="shared" si="104"/>
        <v>5.5794032942056848E+16</v>
      </c>
      <c r="FU81" s="172">
        <f t="shared" si="105"/>
        <v>1.9051037703120994</v>
      </c>
      <c r="FX81" s="80"/>
      <c r="GA81" s="51"/>
      <c r="GB81" s="41">
        <v>7.4</v>
      </c>
      <c r="GC81" s="42">
        <v>-2140.2857142857151</v>
      </c>
      <c r="GD81" s="50"/>
      <c r="GE81" s="51"/>
      <c r="GF81" s="41">
        <v>7.4</v>
      </c>
      <c r="GG81" s="42">
        <v>3982.6285714285768</v>
      </c>
      <c r="GH81" s="50"/>
      <c r="GI81" s="51"/>
      <c r="GJ81" s="41">
        <v>7.4</v>
      </c>
      <c r="GK81" s="42">
        <v>-466.71428571428578</v>
      </c>
      <c r="GL81" s="50"/>
      <c r="GM81" s="51"/>
      <c r="GN81" s="41">
        <v>7.4</v>
      </c>
      <c r="GO81" s="42">
        <v>1026.7714285714283</v>
      </c>
      <c r="GP81" s="88"/>
    </row>
    <row r="82" spans="11:198">
      <c r="K82" s="63">
        <v>5.6</v>
      </c>
      <c r="L82" s="64">
        <f t="shared" si="89"/>
        <v>2.153048057932851</v>
      </c>
      <c r="N82" s="63">
        <v>5.6</v>
      </c>
      <c r="O82" s="64">
        <f t="shared" si="90"/>
        <v>1.6119163572405715</v>
      </c>
      <c r="BJ82" s="198"/>
      <c r="BK82" s="199"/>
      <c r="BL82" s="124">
        <v>5.9</v>
      </c>
      <c r="BM82" s="101">
        <f t="shared" si="36"/>
        <v>5.9228571428571436E-2</v>
      </c>
      <c r="BN82" s="101">
        <f t="shared" si="44"/>
        <v>6.0000000000000001E-3</v>
      </c>
      <c r="BO82" s="101">
        <f t="shared" si="82"/>
        <v>6.0000000000000001E-3</v>
      </c>
      <c r="BP82" s="101">
        <f t="shared" si="83"/>
        <v>9.2571428571428568E-2</v>
      </c>
      <c r="BQ82" s="119"/>
      <c r="BR82" s="204">
        <f t="shared" si="45"/>
        <v>5.2285714285714283E-2</v>
      </c>
      <c r="BS82" s="101">
        <f t="shared" si="46"/>
        <v>0.10157142857142858</v>
      </c>
      <c r="BT82" s="201">
        <f t="shared" si="47"/>
        <v>3.5537142857142861E-4</v>
      </c>
      <c r="BU82" s="201">
        <f t="shared" si="48"/>
        <v>1.0661142857142859E-9</v>
      </c>
      <c r="BV82" s="201">
        <f t="shared" si="49"/>
        <v>3.9664401166180757E-7</v>
      </c>
      <c r="BW82" s="101">
        <f t="shared" si="50"/>
        <v>4.9285714285714294E-2</v>
      </c>
      <c r="BX82" s="119"/>
      <c r="BY82" s="202">
        <f t="shared" si="51"/>
        <v>2.1252286600583095E-6</v>
      </c>
      <c r="BZ82" s="42"/>
      <c r="CA82" s="119"/>
      <c r="CB82" s="81"/>
      <c r="CC82" s="124">
        <v>5.9</v>
      </c>
      <c r="CD82" s="101">
        <f t="shared" si="52"/>
        <v>6.0000000000000001E-3</v>
      </c>
      <c r="CE82" s="101">
        <f t="shared" si="53"/>
        <v>5.9228571428571436E-2</v>
      </c>
      <c r="CF82" s="101">
        <f t="shared" si="84"/>
        <v>9.2571428571428568E-2</v>
      </c>
      <c r="CG82" s="101">
        <f t="shared" si="85"/>
        <v>6.0000000000000001E-3</v>
      </c>
      <c r="CI82" s="204">
        <f t="shared" si="54"/>
        <v>2.9614285714285718E-2</v>
      </c>
      <c r="CJ82" s="201">
        <f t="shared" si="86"/>
        <v>1.0388761535860064E-7</v>
      </c>
      <c r="CK82" s="201">
        <f t="shared" si="87"/>
        <v>1.6662857142857143E-9</v>
      </c>
      <c r="CM82" s="206">
        <f t="shared" si="88"/>
        <v>2.09441516431487E-7</v>
      </c>
      <c r="CN82" s="209"/>
      <c r="CR82" s="81"/>
      <c r="CS82" s="124">
        <v>6.9</v>
      </c>
      <c r="CT82" s="204">
        <f t="shared" si="92"/>
        <v>163.27775669015409</v>
      </c>
      <c r="CU82" s="80"/>
      <c r="CW82" s="57">
        <v>6.4</v>
      </c>
      <c r="CX82" s="111">
        <f t="shared" ref="CX82:CX113" si="117">BN87+BP87+BN87</f>
        <v>9.8857142857142866E-2</v>
      </c>
      <c r="CY82" s="129">
        <f t="shared" ref="CY82:CY113" si="118" xml:space="preserve"> (BM87 * BR87 * CX82) - (BM87*CX82^2)/2</f>
        <v>0</v>
      </c>
      <c r="CZ82" s="130"/>
      <c r="DA82" s="174">
        <f t="shared" ref="DA82:DA113" si="119" xml:space="preserve"> (GC71*CY82) / (BY87*BM87)</f>
        <v>0</v>
      </c>
      <c r="DB82" s="80"/>
      <c r="DD82" s="57">
        <v>6.8</v>
      </c>
      <c r="DE82" s="111">
        <f t="shared" si="93"/>
        <v>9.4285714285714306E-2</v>
      </c>
      <c r="DF82" s="123">
        <f t="shared" si="94"/>
        <v>-4.714285714285716E-2</v>
      </c>
      <c r="DG82" s="552">
        <f t="shared" si="95"/>
        <v>-166882455.56912124</v>
      </c>
      <c r="DH82" s="496"/>
      <c r="DI82" s="553"/>
      <c r="DJ82" s="80"/>
      <c r="DL82" s="57">
        <v>6.6</v>
      </c>
      <c r="DM82" s="111">
        <f t="shared" si="106"/>
        <v>9.6571428571428586E-2</v>
      </c>
      <c r="DN82" s="101">
        <f t="shared" si="111"/>
        <v>-87036509.783537269</v>
      </c>
      <c r="DO82" s="470">
        <f t="shared" si="107"/>
        <v>87036509.783537269</v>
      </c>
      <c r="DP82" s="470"/>
      <c r="DQ82" s="470"/>
      <c r="DR82" s="170">
        <f t="shared" si="112"/>
        <v>0</v>
      </c>
      <c r="DS82" s="171">
        <f t="shared" si="113"/>
        <v>-174073019.56707454</v>
      </c>
      <c r="DT82" s="80"/>
      <c r="DV82" s="57">
        <v>6.8</v>
      </c>
      <c r="DW82" s="111">
        <f t="shared" si="96"/>
        <v>9.4285714285714306E-2</v>
      </c>
      <c r="DX82" s="190">
        <f t="shared" si="102"/>
        <v>2.7849753976779724E+16</v>
      </c>
      <c r="DY82" s="172">
        <f t="shared" si="103"/>
        <v>2.6965087400311769</v>
      </c>
      <c r="EB82" s="80"/>
      <c r="ED82" s="81"/>
      <c r="EE82" s="124">
        <v>6.2</v>
      </c>
      <c r="EF82" s="417">
        <f t="shared" si="79"/>
        <v>4.7571428571428577E-2</v>
      </c>
      <c r="EG82" s="579">
        <f t="shared" si="80"/>
        <v>1.6342824489795922E-5</v>
      </c>
      <c r="EH82" s="579"/>
      <c r="EI82" s="119">
        <f t="shared" si="81"/>
        <v>237.81190441545118</v>
      </c>
      <c r="EJ82" s="172">
        <f t="shared" si="35"/>
        <v>1.4717513862912395</v>
      </c>
      <c r="EK82" s="80"/>
      <c r="EN82" s="81"/>
      <c r="EO82" s="124">
        <v>6.9</v>
      </c>
      <c r="EP82" s="204">
        <f t="shared" si="91"/>
        <v>228.21719102346717</v>
      </c>
      <c r="EQ82" s="80"/>
      <c r="ES82" s="41">
        <v>6.4</v>
      </c>
      <c r="ET82" s="124">
        <f t="shared" ref="ET82:ET113" si="120">CE87</f>
        <v>5.5942857142857148E-2</v>
      </c>
      <c r="EU82" s="129">
        <f t="shared" ref="EU82:EU113" si="121" xml:space="preserve"> (CD87*CI87*ET82)-(CD87*ET82^2)/2</f>
        <v>0</v>
      </c>
      <c r="EV82" s="119"/>
      <c r="EW82" s="451">
        <f t="shared" ref="EW82:EW113" si="122" xml:space="preserve"> (GK71*EU82) / (CM87*CD87*2)</f>
        <v>0</v>
      </c>
      <c r="EX82" s="80"/>
      <c r="EZ82" s="41">
        <v>6.8</v>
      </c>
      <c r="FA82" s="101">
        <f t="shared" si="97"/>
        <v>5.3314285714285724E-2</v>
      </c>
      <c r="FB82" s="101">
        <f t="shared" si="98"/>
        <v>-2.6657142857142862E-2</v>
      </c>
      <c r="FC82" s="543">
        <f t="shared" si="99"/>
        <v>-232214235.1338686</v>
      </c>
      <c r="FD82" s="514"/>
      <c r="FE82" s="544"/>
      <c r="FF82" s="80"/>
      <c r="FH82" s="41">
        <v>6.6</v>
      </c>
      <c r="FI82" s="101">
        <f t="shared" si="108"/>
        <v>5.4628571428571436E-2</v>
      </c>
      <c r="FJ82" s="119">
        <f t="shared" si="114"/>
        <v>-120097063.32184045</v>
      </c>
      <c r="FK82" s="541">
        <f t="shared" si="110"/>
        <v>120097063.32184045</v>
      </c>
      <c r="FL82" s="541"/>
      <c r="FM82" s="541"/>
      <c r="FN82" s="170">
        <f t="shared" si="115"/>
        <v>0</v>
      </c>
      <c r="FO82" s="184">
        <f t="shared" si="116"/>
        <v>-240194126.6436809</v>
      </c>
      <c r="FP82" s="80"/>
      <c r="FR82" s="41">
        <v>6.8</v>
      </c>
      <c r="FS82" s="101">
        <f t="shared" si="100"/>
        <v>5.3314285714285724E-2</v>
      </c>
      <c r="FT82" s="190">
        <f t="shared" si="104"/>
        <v>5.3923450998807616E+16</v>
      </c>
      <c r="FU82" s="172">
        <f t="shared" si="105"/>
        <v>1.9378656943256758</v>
      </c>
      <c r="FX82" s="80"/>
      <c r="GA82" s="51"/>
      <c r="GB82" s="41">
        <v>7.5</v>
      </c>
      <c r="GC82" s="42">
        <v>-2066.0714285714289</v>
      </c>
      <c r="GD82" s="50"/>
      <c r="GE82" s="51"/>
      <c r="GF82" s="41">
        <v>7.5</v>
      </c>
      <c r="GG82" s="42">
        <v>3772.3214285714275</v>
      </c>
      <c r="GH82" s="50"/>
      <c r="GI82" s="51"/>
      <c r="GJ82" s="41">
        <v>7.5</v>
      </c>
      <c r="GK82" s="42">
        <v>-452.67857142857133</v>
      </c>
      <c r="GL82" s="50"/>
      <c r="GM82" s="51"/>
      <c r="GN82" s="41">
        <v>7.5</v>
      </c>
      <c r="GO82" s="42">
        <v>980.80357142857247</v>
      </c>
      <c r="GP82" s="88"/>
    </row>
    <row r="83" spans="11:198">
      <c r="K83" s="63">
        <v>5.7</v>
      </c>
      <c r="L83" s="64">
        <f t="shared" si="89"/>
        <v>2.1885239564690999</v>
      </c>
      <c r="N83" s="63">
        <v>5.7</v>
      </c>
      <c r="O83" s="64">
        <f t="shared" si="90"/>
        <v>1.6341529211152412</v>
      </c>
      <c r="BJ83" s="198"/>
      <c r="BK83" s="199"/>
      <c r="BL83" s="124">
        <v>6</v>
      </c>
      <c r="BM83" s="101">
        <f t="shared" si="36"/>
        <v>5.857142857142858E-2</v>
      </c>
      <c r="BN83" s="101">
        <f t="shared" si="44"/>
        <v>6.0000000000000001E-3</v>
      </c>
      <c r="BO83" s="101">
        <f t="shared" si="82"/>
        <v>6.0000000000000001E-3</v>
      </c>
      <c r="BP83" s="101">
        <f t="shared" si="83"/>
        <v>9.1428571428571428E-2</v>
      </c>
      <c r="BQ83" s="119"/>
      <c r="BR83" s="204">
        <f t="shared" si="45"/>
        <v>5.1714285714285713E-2</v>
      </c>
      <c r="BS83" s="101">
        <f t="shared" si="46"/>
        <v>0.10042857142857144</v>
      </c>
      <c r="BT83" s="201">
        <f t="shared" si="47"/>
        <v>3.5142857142857149E-4</v>
      </c>
      <c r="BU83" s="201">
        <f t="shared" si="48"/>
        <v>1.0542857142857146E-9</v>
      </c>
      <c r="BV83" s="201">
        <f t="shared" si="49"/>
        <v>3.8213411078717199E-7</v>
      </c>
      <c r="BW83" s="101">
        <f t="shared" si="50"/>
        <v>4.8714285714285724E-2</v>
      </c>
      <c r="BX83" s="119"/>
      <c r="BY83" s="202">
        <f t="shared" si="51"/>
        <v>2.052180058309039E-6</v>
      </c>
      <c r="BZ83" s="42"/>
      <c r="CA83" s="119"/>
      <c r="CB83" s="81"/>
      <c r="CC83" s="124">
        <v>6</v>
      </c>
      <c r="CD83" s="101">
        <f t="shared" si="52"/>
        <v>6.0000000000000001E-3</v>
      </c>
      <c r="CE83" s="101">
        <f t="shared" si="53"/>
        <v>5.857142857142858E-2</v>
      </c>
      <c r="CF83" s="101">
        <f t="shared" si="84"/>
        <v>9.1428571428571428E-2</v>
      </c>
      <c r="CG83" s="101">
        <f t="shared" si="85"/>
        <v>6.0000000000000001E-3</v>
      </c>
      <c r="CI83" s="204">
        <f t="shared" si="54"/>
        <v>2.928571428571429E-2</v>
      </c>
      <c r="CJ83" s="201">
        <f t="shared" si="86"/>
        <v>1.0046793002915456E-7</v>
      </c>
      <c r="CK83" s="201">
        <f t="shared" si="87"/>
        <v>1.6457142857142858E-9</v>
      </c>
      <c r="CM83" s="206">
        <f t="shared" si="88"/>
        <v>2.0258157434402341E-7</v>
      </c>
      <c r="CN83" s="209"/>
      <c r="CR83" s="81"/>
      <c r="CS83" s="124">
        <v>7</v>
      </c>
      <c r="CT83" s="204">
        <f t="shared" si="92"/>
        <v>159.67153284671528</v>
      </c>
      <c r="CU83" s="80"/>
      <c r="CW83" s="41">
        <v>6.5</v>
      </c>
      <c r="CX83" s="111">
        <f t="shared" si="117"/>
        <v>9.7714285714285726E-2</v>
      </c>
      <c r="CY83" s="129">
        <f t="shared" si="118"/>
        <v>0</v>
      </c>
      <c r="CZ83" s="130"/>
      <c r="DA83" s="174">
        <f t="shared" si="119"/>
        <v>0</v>
      </c>
      <c r="DB83" s="80"/>
      <c r="DD83" s="41">
        <v>6.9</v>
      </c>
      <c r="DE83" s="111">
        <f t="shared" si="93"/>
        <v>9.3142857142857152E-2</v>
      </c>
      <c r="DF83" s="123">
        <f t="shared" si="94"/>
        <v>-4.6571428571428583E-2</v>
      </c>
      <c r="DG83" s="552">
        <f t="shared" si="95"/>
        <v>-163277756.69015414</v>
      </c>
      <c r="DH83" s="496"/>
      <c r="DI83" s="553"/>
      <c r="DJ83" s="80"/>
      <c r="DL83" s="41">
        <v>6.7</v>
      </c>
      <c r="DM83" s="111">
        <f t="shared" si="106"/>
        <v>9.5428571428571446E-2</v>
      </c>
      <c r="DN83" s="101">
        <f t="shared" si="111"/>
        <v>-85240984.726587176</v>
      </c>
      <c r="DO83" s="470">
        <f t="shared" si="107"/>
        <v>85240984.726587176</v>
      </c>
      <c r="DP83" s="470"/>
      <c r="DQ83" s="470"/>
      <c r="DR83" s="170">
        <f t="shared" si="112"/>
        <v>0</v>
      </c>
      <c r="DS83" s="171">
        <f t="shared" si="113"/>
        <v>-170481969.45317435</v>
      </c>
      <c r="DT83" s="80"/>
      <c r="DV83" s="41">
        <v>6.9</v>
      </c>
      <c r="DW83" s="111">
        <f t="shared" si="96"/>
        <v>9.3142857142857152E-2</v>
      </c>
      <c r="DX83" s="190">
        <f t="shared" si="102"/>
        <v>2.6659625829769172E+16</v>
      </c>
      <c r="DY83" s="172">
        <f t="shared" si="103"/>
        <v>2.7560398251547977</v>
      </c>
      <c r="EB83" s="80"/>
      <c r="ED83" s="81"/>
      <c r="EE83" s="124">
        <v>6.3</v>
      </c>
      <c r="EF83" s="417">
        <f t="shared" si="79"/>
        <v>4.7000000000000007E-2</v>
      </c>
      <c r="EG83" s="579">
        <f t="shared" si="80"/>
        <v>1.5961200000000006E-5</v>
      </c>
      <c r="EH83" s="579"/>
      <c r="EI83" s="119">
        <f t="shared" si="81"/>
        <v>234.5953636169499</v>
      </c>
      <c r="EJ83" s="172">
        <f t="shared" si="35"/>
        <v>1.4919305931871876</v>
      </c>
      <c r="EK83" s="80"/>
      <c r="EN83" s="81"/>
      <c r="EO83" s="124">
        <v>7</v>
      </c>
      <c r="EP83" s="204">
        <f t="shared" si="91"/>
        <v>224.21998197792288</v>
      </c>
      <c r="EQ83" s="80"/>
      <c r="ES83" s="41">
        <v>6.5</v>
      </c>
      <c r="ET83" s="124">
        <f t="shared" si="120"/>
        <v>5.5285714285714292E-2</v>
      </c>
      <c r="EU83" s="129">
        <f t="shared" si="121"/>
        <v>0</v>
      </c>
      <c r="EV83" s="119"/>
      <c r="EW83" s="451">
        <f t="shared" si="122"/>
        <v>0</v>
      </c>
      <c r="EX83" s="80"/>
      <c r="EZ83" s="41">
        <v>6.9</v>
      </c>
      <c r="FA83" s="101">
        <f t="shared" si="97"/>
        <v>5.2657142857142861E-2</v>
      </c>
      <c r="FB83" s="101">
        <f t="shared" si="98"/>
        <v>-2.632857142857143E-2</v>
      </c>
      <c r="FC83" s="543">
        <f t="shared" si="99"/>
        <v>-228217191.02346715</v>
      </c>
      <c r="FD83" s="514"/>
      <c r="FE83" s="544"/>
      <c r="FF83" s="80"/>
      <c r="FH83" s="41">
        <v>6.7</v>
      </c>
      <c r="FI83" s="101">
        <f t="shared" si="108"/>
        <v>5.397142857142858E-2</v>
      </c>
      <c r="FJ83" s="119">
        <f t="shared" si="114"/>
        <v>-118103802.79869998</v>
      </c>
      <c r="FK83" s="541">
        <f t="shared" si="110"/>
        <v>118103802.79869998</v>
      </c>
      <c r="FL83" s="541"/>
      <c r="FM83" s="541"/>
      <c r="FN83" s="170">
        <f t="shared" si="115"/>
        <v>0</v>
      </c>
      <c r="FO83" s="184">
        <f t="shared" si="116"/>
        <v>-236207605.59739995</v>
      </c>
      <c r="FP83" s="80"/>
      <c r="FR83" s="41">
        <v>6.9</v>
      </c>
      <c r="FS83" s="101">
        <f t="shared" si="100"/>
        <v>5.2657142857142861E-2</v>
      </c>
      <c r="FT83" s="190">
        <f t="shared" si="104"/>
        <v>5.2083086278641696E+16</v>
      </c>
      <c r="FU83" s="172">
        <f t="shared" si="105"/>
        <v>1.9718058836055314</v>
      </c>
      <c r="FX83" s="80"/>
      <c r="GA83" s="51"/>
      <c r="GB83" s="41">
        <v>7.6</v>
      </c>
      <c r="GC83" s="42">
        <v>-1993.1428571428573</v>
      </c>
      <c r="GD83" s="50"/>
      <c r="GE83" s="51"/>
      <c r="GF83" s="41">
        <v>7.6</v>
      </c>
      <c r="GG83" s="42">
        <v>3569.3714285714304</v>
      </c>
      <c r="GH83" s="50"/>
      <c r="GI83" s="51"/>
      <c r="GJ83" s="41">
        <v>7.6</v>
      </c>
      <c r="GK83" s="42">
        <v>-438.85714285714266</v>
      </c>
      <c r="GL83" s="50"/>
      <c r="GM83" s="51"/>
      <c r="GN83" s="41">
        <v>7.6</v>
      </c>
      <c r="GO83" s="42">
        <v>936.22857142857174</v>
      </c>
      <c r="GP83" s="88"/>
    </row>
    <row r="84" spans="11:198">
      <c r="K84" s="63">
        <v>5.8</v>
      </c>
      <c r="L84" s="64">
        <f t="shared" si="89"/>
        <v>2.2254831120404179</v>
      </c>
      <c r="N84" s="63">
        <v>5.8</v>
      </c>
      <c r="O84" s="64">
        <f t="shared" si="90"/>
        <v>1.6571676225152077</v>
      </c>
      <c r="BJ84" s="198"/>
      <c r="BK84" s="199"/>
      <c r="BL84" s="124">
        <v>6.1</v>
      </c>
      <c r="BM84" s="101">
        <f t="shared" si="36"/>
        <v>5.7914285714285724E-2</v>
      </c>
      <c r="BN84" s="101">
        <f t="shared" si="44"/>
        <v>6.0000000000000001E-3</v>
      </c>
      <c r="BO84" s="101">
        <f t="shared" si="82"/>
        <v>6.0000000000000001E-3</v>
      </c>
      <c r="BP84" s="101">
        <f t="shared" si="83"/>
        <v>9.0285714285714289E-2</v>
      </c>
      <c r="BQ84" s="119"/>
      <c r="BR84" s="204">
        <f t="shared" si="45"/>
        <v>5.1142857142857143E-2</v>
      </c>
      <c r="BS84" s="101">
        <f t="shared" si="46"/>
        <v>9.9285714285714297E-2</v>
      </c>
      <c r="BT84" s="201">
        <f t="shared" si="47"/>
        <v>3.4748571428571437E-4</v>
      </c>
      <c r="BU84" s="201">
        <f t="shared" si="48"/>
        <v>1.0424571428571431E-9</v>
      </c>
      <c r="BV84" s="201">
        <f t="shared" si="49"/>
        <v>3.6798246064139941E-7</v>
      </c>
      <c r="BW84" s="101">
        <f t="shared" si="50"/>
        <v>4.8142857142857154E-2</v>
      </c>
      <c r="BX84" s="119"/>
      <c r="BY84" s="202">
        <f t="shared" si="51"/>
        <v>1.980826766180759E-6</v>
      </c>
      <c r="BZ84" s="42"/>
      <c r="CA84" s="119"/>
      <c r="CB84" s="81"/>
      <c r="CC84" s="124">
        <v>6.1</v>
      </c>
      <c r="CD84" s="101">
        <f t="shared" si="52"/>
        <v>6.0000000000000001E-3</v>
      </c>
      <c r="CE84" s="101">
        <f t="shared" si="53"/>
        <v>5.7914285714285724E-2</v>
      </c>
      <c r="CF84" s="101">
        <f t="shared" si="84"/>
        <v>9.0285714285714289E-2</v>
      </c>
      <c r="CG84" s="101">
        <f t="shared" si="85"/>
        <v>6.0000000000000001E-3</v>
      </c>
      <c r="CI84" s="204">
        <f t="shared" si="54"/>
        <v>2.8957142857142862E-2</v>
      </c>
      <c r="CJ84" s="201">
        <f t="shared" si="86"/>
        <v>9.712412458309043E-8</v>
      </c>
      <c r="CK84" s="201">
        <f t="shared" si="87"/>
        <v>1.6251428571428573E-9</v>
      </c>
      <c r="CM84" s="206">
        <f t="shared" si="88"/>
        <v>1.9587339202332373E-7</v>
      </c>
      <c r="CN84" s="209"/>
      <c r="CR84" s="81"/>
      <c r="CS84" s="124">
        <v>7.1</v>
      </c>
      <c r="CT84" s="204">
        <f t="shared" si="92"/>
        <v>156.06714810198085</v>
      </c>
      <c r="CU84" s="80"/>
      <c r="CW84" s="57">
        <v>6.6</v>
      </c>
      <c r="CX84" s="111">
        <f t="shared" si="117"/>
        <v>9.6571428571428586E-2</v>
      </c>
      <c r="CY84" s="129">
        <f t="shared" si="118"/>
        <v>0</v>
      </c>
      <c r="CZ84" s="130"/>
      <c r="DA84" s="174">
        <f t="shared" si="119"/>
        <v>0</v>
      </c>
      <c r="DB84" s="80"/>
      <c r="DD84" s="57">
        <v>7</v>
      </c>
      <c r="DE84" s="111">
        <f t="shared" si="93"/>
        <v>9.2000000000000012E-2</v>
      </c>
      <c r="DF84" s="123">
        <f t="shared" si="94"/>
        <v>-4.6000000000000013E-2</v>
      </c>
      <c r="DG84" s="552">
        <f t="shared" si="95"/>
        <v>-159671532.8467153</v>
      </c>
      <c r="DH84" s="496"/>
      <c r="DI84" s="553"/>
      <c r="DJ84" s="80"/>
      <c r="DL84" s="57">
        <v>6.8</v>
      </c>
      <c r="DM84" s="111">
        <f t="shared" si="106"/>
        <v>9.4285714285714306E-2</v>
      </c>
      <c r="DN84" s="101">
        <f t="shared" si="111"/>
        <v>-83441227.784560621</v>
      </c>
      <c r="DO84" s="470">
        <f t="shared" si="107"/>
        <v>83441227.784560621</v>
      </c>
      <c r="DP84" s="470"/>
      <c r="DQ84" s="470"/>
      <c r="DR84" s="170">
        <f t="shared" si="112"/>
        <v>0</v>
      </c>
      <c r="DS84" s="171">
        <f t="shared" si="113"/>
        <v>-166882455.56912124</v>
      </c>
      <c r="DT84" s="80"/>
      <c r="DV84" s="57">
        <v>7</v>
      </c>
      <c r="DW84" s="111">
        <f t="shared" si="96"/>
        <v>9.2000000000000012E-2</v>
      </c>
      <c r="DX84" s="190">
        <f t="shared" si="102"/>
        <v>2.5494998401619684E+16</v>
      </c>
      <c r="DY84" s="172">
        <f t="shared" si="103"/>
        <v>2.8182857142857149</v>
      </c>
      <c r="EB84" s="80"/>
      <c r="ED84" s="81"/>
      <c r="EE84" s="124">
        <v>6.4</v>
      </c>
      <c r="EF84" s="417">
        <f t="shared" ref="EF84:EF115" si="123">(BN87+BP87 )/2</f>
        <v>4.642857142857143E-2</v>
      </c>
      <c r="EG84" s="579">
        <f t="shared" ref="EG84:EG115" si="124" xml:space="preserve"> ( BM87 * BN87 *EF84)</f>
        <v>1.5584081632653062E-5</v>
      </c>
      <c r="EH84" s="579"/>
      <c r="EI84" s="119">
        <f t="shared" ref="EI84:EI115" si="125">ABS(GC71 * EG84 * $EF$13) / BY87</f>
        <v>231.29571862606173</v>
      </c>
      <c r="EJ84" s="172">
        <f t="shared" si="35"/>
        <v>1.5132143477581994</v>
      </c>
      <c r="EK84" s="80"/>
      <c r="EN84" s="81"/>
      <c r="EO84" s="124">
        <v>7.1</v>
      </c>
      <c r="EP84" s="204">
        <f t="shared" si="91"/>
        <v>220.22581145194687</v>
      </c>
      <c r="EQ84" s="80"/>
      <c r="ES84" s="41">
        <v>6.6</v>
      </c>
      <c r="ET84" s="124">
        <f t="shared" si="120"/>
        <v>5.4628571428571436E-2</v>
      </c>
      <c r="EU84" s="129">
        <f t="shared" si="121"/>
        <v>0</v>
      </c>
      <c r="EV84" s="119"/>
      <c r="EW84" s="451">
        <f t="shared" si="122"/>
        <v>0</v>
      </c>
      <c r="EX84" s="80"/>
      <c r="EZ84" s="41">
        <v>7</v>
      </c>
      <c r="FA84" s="101">
        <f t="shared" si="97"/>
        <v>5.2000000000000005E-2</v>
      </c>
      <c r="FB84" s="101">
        <f t="shared" si="98"/>
        <v>-2.6000000000000002E-2</v>
      </c>
      <c r="FC84" s="543">
        <f t="shared" si="99"/>
        <v>-224219981.97792289</v>
      </c>
      <c r="FD84" s="514"/>
      <c r="FE84" s="544"/>
      <c r="FF84" s="80"/>
      <c r="FH84" s="41">
        <v>6.8</v>
      </c>
      <c r="FI84" s="101">
        <f t="shared" si="108"/>
        <v>5.3314285714285724E-2</v>
      </c>
      <c r="FJ84" s="119">
        <f t="shared" si="114"/>
        <v>-116107117.5669343</v>
      </c>
      <c r="FK84" s="541">
        <f t="shared" si="110"/>
        <v>116107117.5669343</v>
      </c>
      <c r="FL84" s="541"/>
      <c r="FM84" s="541"/>
      <c r="FN84" s="170">
        <f t="shared" si="115"/>
        <v>0</v>
      </c>
      <c r="FO84" s="184">
        <f t="shared" si="116"/>
        <v>-232214235.1338686</v>
      </c>
      <c r="FP84" s="80"/>
      <c r="FR84" s="41">
        <v>7</v>
      </c>
      <c r="FS84" s="101">
        <f t="shared" si="100"/>
        <v>5.2000000000000005E-2</v>
      </c>
      <c r="FT84" s="190">
        <f t="shared" si="104"/>
        <v>5.0274600318180064E+16</v>
      </c>
      <c r="FU84" s="172">
        <f t="shared" si="105"/>
        <v>2.0069576138147571</v>
      </c>
      <c r="FX84" s="80"/>
      <c r="GA84" s="51"/>
      <c r="GB84" s="41">
        <v>7.7</v>
      </c>
      <c r="GC84" s="42">
        <v>-1921.5000000000009</v>
      </c>
      <c r="GD84" s="50"/>
      <c r="GE84" s="51"/>
      <c r="GF84" s="41">
        <v>7.7</v>
      </c>
      <c r="GG84" s="42">
        <v>3373.6500000000087</v>
      </c>
      <c r="GH84" s="50"/>
      <c r="GI84" s="51"/>
      <c r="GJ84" s="41">
        <v>7.7</v>
      </c>
      <c r="GK84" s="42">
        <v>-425.25</v>
      </c>
      <c r="GL84" s="50"/>
      <c r="GM84" s="51"/>
      <c r="GN84" s="41">
        <v>7.7</v>
      </c>
      <c r="GO84" s="42">
        <v>893.02500000000146</v>
      </c>
      <c r="GP84" s="88"/>
    </row>
    <row r="85" spans="11:198">
      <c r="K85" s="63">
        <v>5.9</v>
      </c>
      <c r="L85" s="64">
        <f t="shared" si="89"/>
        <v>2.2640057435500909</v>
      </c>
      <c r="N85" s="63">
        <v>5.9</v>
      </c>
      <c r="O85" s="64">
        <f t="shared" si="90"/>
        <v>1.6809935996097134</v>
      </c>
      <c r="BJ85" s="198"/>
      <c r="BK85" s="199"/>
      <c r="BL85" s="124">
        <v>6.2</v>
      </c>
      <c r="BM85" s="101">
        <f t="shared" si="36"/>
        <v>5.7257142857142861E-2</v>
      </c>
      <c r="BN85" s="101">
        <f t="shared" si="44"/>
        <v>6.0000000000000001E-3</v>
      </c>
      <c r="BO85" s="101">
        <f t="shared" si="82"/>
        <v>6.0000000000000001E-3</v>
      </c>
      <c r="BP85" s="101">
        <f t="shared" si="83"/>
        <v>8.9142857142857149E-2</v>
      </c>
      <c r="BQ85" s="119"/>
      <c r="BR85" s="204">
        <f t="shared" si="45"/>
        <v>5.0571428571428573E-2</v>
      </c>
      <c r="BS85" s="101">
        <f t="shared" si="46"/>
        <v>9.8142857142857157E-2</v>
      </c>
      <c r="BT85" s="201">
        <f t="shared" si="47"/>
        <v>3.4354285714285719E-4</v>
      </c>
      <c r="BU85" s="201">
        <f t="shared" si="48"/>
        <v>1.0306285714285716E-9</v>
      </c>
      <c r="BV85" s="201">
        <f t="shared" si="49"/>
        <v>3.5418458309037912E-7</v>
      </c>
      <c r="BW85" s="101">
        <f t="shared" si="50"/>
        <v>4.7571428571428584E-2</v>
      </c>
      <c r="BX85" s="119"/>
      <c r="BY85" s="202">
        <f t="shared" si="51"/>
        <v>1.9111488559766778E-6</v>
      </c>
      <c r="BZ85" s="42"/>
      <c r="CA85" s="119"/>
      <c r="CB85" s="81"/>
      <c r="CC85" s="124">
        <v>6.2</v>
      </c>
      <c r="CD85" s="101">
        <f t="shared" si="52"/>
        <v>6.0000000000000001E-3</v>
      </c>
      <c r="CE85" s="101">
        <f t="shared" si="53"/>
        <v>5.7257142857142861E-2</v>
      </c>
      <c r="CF85" s="101">
        <f t="shared" si="84"/>
        <v>8.9142857142857149E-2</v>
      </c>
      <c r="CG85" s="101">
        <f t="shared" si="85"/>
        <v>6.0000000000000001E-3</v>
      </c>
      <c r="CI85" s="204">
        <f t="shared" si="54"/>
        <v>2.862857142857143E-2</v>
      </c>
      <c r="CJ85" s="201">
        <f t="shared" si="86"/>
        <v>9.3855347685131219E-8</v>
      </c>
      <c r="CK85" s="201">
        <f t="shared" si="87"/>
        <v>1.6045714285714288E-9</v>
      </c>
      <c r="CM85" s="206">
        <f t="shared" si="88"/>
        <v>1.8931526679883387E-7</v>
      </c>
      <c r="CN85" s="209"/>
      <c r="CR85" s="81"/>
      <c r="CS85" s="124">
        <v>7.2</v>
      </c>
      <c r="CT85" s="204">
        <f t="shared" si="92"/>
        <v>152.46539931529932</v>
      </c>
      <c r="CU85" s="80"/>
      <c r="CW85" s="41">
        <v>6.7</v>
      </c>
      <c r="CX85" s="111">
        <f t="shared" si="117"/>
        <v>9.5428571428571446E-2</v>
      </c>
      <c r="CY85" s="129">
        <f t="shared" si="118"/>
        <v>0</v>
      </c>
      <c r="CZ85" s="130"/>
      <c r="DA85" s="174">
        <f t="shared" si="119"/>
        <v>0</v>
      </c>
      <c r="DB85" s="80"/>
      <c r="DD85" s="41">
        <v>7.1</v>
      </c>
      <c r="DE85" s="111">
        <f t="shared" si="93"/>
        <v>9.0857142857142872E-2</v>
      </c>
      <c r="DF85" s="123">
        <f t="shared" si="94"/>
        <v>-4.5428571428571443E-2</v>
      </c>
      <c r="DG85" s="552">
        <f t="shared" si="95"/>
        <v>-156067148.10198092</v>
      </c>
      <c r="DH85" s="496"/>
      <c r="DI85" s="553"/>
      <c r="DJ85" s="80"/>
      <c r="DL85" s="41">
        <v>6.9</v>
      </c>
      <c r="DM85" s="111">
        <f t="shared" si="106"/>
        <v>9.3142857142857152E-2</v>
      </c>
      <c r="DN85" s="101">
        <f t="shared" si="111"/>
        <v>-81638878.345077068</v>
      </c>
      <c r="DO85" s="470">
        <f t="shared" si="107"/>
        <v>81638878.345077068</v>
      </c>
      <c r="DP85" s="470"/>
      <c r="DQ85" s="470"/>
      <c r="DR85" s="170">
        <f t="shared" si="112"/>
        <v>0</v>
      </c>
      <c r="DS85" s="171">
        <f t="shared" si="113"/>
        <v>-163277756.69015414</v>
      </c>
      <c r="DT85" s="80"/>
      <c r="DV85" s="41">
        <v>7.1</v>
      </c>
      <c r="DW85" s="111">
        <f t="shared" si="96"/>
        <v>9.0857142857142872E-2</v>
      </c>
      <c r="DX85" s="190">
        <f t="shared" si="102"/>
        <v>2.4356954716685648E+16</v>
      </c>
      <c r="DY85" s="172">
        <f t="shared" si="103"/>
        <v>2.8833742749367781</v>
      </c>
      <c r="EB85" s="80"/>
      <c r="ED85" s="81"/>
      <c r="EE85" s="124">
        <v>6.5</v>
      </c>
      <c r="EF85" s="417">
        <f t="shared" si="123"/>
        <v>4.585714285714286E-2</v>
      </c>
      <c r="EG85" s="579">
        <f t="shared" si="124"/>
        <v>1.5211469387755105E-5</v>
      </c>
      <c r="EH85" s="579"/>
      <c r="EI85" s="119">
        <f t="shared" si="125"/>
        <v>227.90972605904184</v>
      </c>
      <c r="EJ85" s="172">
        <f t="shared" ref="EJ85:EJ148" si="126">$EF$11/EI85</f>
        <v>1.5356957601244701</v>
      </c>
      <c r="EK85" s="80"/>
      <c r="EN85" s="81"/>
      <c r="EO85" s="124">
        <v>7.2</v>
      </c>
      <c r="EP85" s="204">
        <f t="shared" si="91"/>
        <v>216.23546344034793</v>
      </c>
      <c r="EQ85" s="80"/>
      <c r="ES85" s="41">
        <v>6.7</v>
      </c>
      <c r="ET85" s="124">
        <f t="shared" si="120"/>
        <v>5.397142857142858E-2</v>
      </c>
      <c r="EU85" s="129">
        <f t="shared" si="121"/>
        <v>0</v>
      </c>
      <c r="EV85" s="119"/>
      <c r="EW85" s="451">
        <f t="shared" si="122"/>
        <v>0</v>
      </c>
      <c r="EX85" s="80"/>
      <c r="EZ85" s="41">
        <v>7.1</v>
      </c>
      <c r="FA85" s="101">
        <f t="shared" si="97"/>
        <v>5.1342857142857155E-2</v>
      </c>
      <c r="FB85" s="101">
        <f t="shared" si="98"/>
        <v>-2.5671428571428578E-2</v>
      </c>
      <c r="FC85" s="543">
        <f t="shared" si="99"/>
        <v>-220225811.45194685</v>
      </c>
      <c r="FD85" s="514"/>
      <c r="FE85" s="544"/>
      <c r="FF85" s="80"/>
      <c r="FH85" s="41">
        <v>6.9</v>
      </c>
      <c r="FI85" s="101">
        <f t="shared" si="108"/>
        <v>5.2657142857142861E-2</v>
      </c>
      <c r="FJ85" s="119">
        <f t="shared" si="114"/>
        <v>-114108595.51173358</v>
      </c>
      <c r="FK85" s="541">
        <f t="shared" si="110"/>
        <v>114108595.51173358</v>
      </c>
      <c r="FL85" s="541"/>
      <c r="FM85" s="541"/>
      <c r="FN85" s="170">
        <f t="shared" si="115"/>
        <v>0</v>
      </c>
      <c r="FO85" s="184">
        <f t="shared" si="116"/>
        <v>-228217191.02346715</v>
      </c>
      <c r="FP85" s="80"/>
      <c r="FR85" s="41">
        <v>7.1</v>
      </c>
      <c r="FS85" s="101">
        <f t="shared" si="100"/>
        <v>5.1342857142857155E-2</v>
      </c>
      <c r="FT85" s="190">
        <f t="shared" si="104"/>
        <v>4.8499408029668448E+16</v>
      </c>
      <c r="FU85" s="172">
        <f t="shared" si="105"/>
        <v>2.0433572115509708</v>
      </c>
      <c r="FX85" s="80"/>
      <c r="GA85" s="51"/>
      <c r="GB85" s="41">
        <v>7.8</v>
      </c>
      <c r="GC85" s="42">
        <v>-1851.1428571428573</v>
      </c>
      <c r="GD85" s="50"/>
      <c r="GE85" s="51"/>
      <c r="GF85" s="41">
        <v>7.8</v>
      </c>
      <c r="GG85" s="42">
        <v>3185.028571428571</v>
      </c>
      <c r="GH85" s="50"/>
      <c r="GI85" s="51"/>
      <c r="GJ85" s="41">
        <v>7.8</v>
      </c>
      <c r="GK85" s="42">
        <v>-411.85714285714266</v>
      </c>
      <c r="GL85" s="50"/>
      <c r="GM85" s="51"/>
      <c r="GN85" s="41">
        <v>7.8</v>
      </c>
      <c r="GO85" s="42">
        <v>851.17142857142971</v>
      </c>
      <c r="GP85" s="88"/>
    </row>
    <row r="86" spans="11:198">
      <c r="K86" s="63">
        <v>6</v>
      </c>
      <c r="L86" s="64">
        <f t="shared" si="89"/>
        <v>2.304176504606477</v>
      </c>
      <c r="N86" s="63">
        <v>6</v>
      </c>
      <c r="O86" s="64">
        <f t="shared" si="90"/>
        <v>1.7056651097458702</v>
      </c>
      <c r="BJ86" s="198"/>
      <c r="BK86" s="199"/>
      <c r="BL86" s="124">
        <v>6.3</v>
      </c>
      <c r="BM86" s="101">
        <f t="shared" si="36"/>
        <v>5.6600000000000011E-2</v>
      </c>
      <c r="BN86" s="101">
        <f t="shared" si="44"/>
        <v>6.0000000000000001E-3</v>
      </c>
      <c r="BO86" s="101">
        <f t="shared" si="82"/>
        <v>6.0000000000000001E-3</v>
      </c>
      <c r="BP86" s="101">
        <f t="shared" si="83"/>
        <v>8.8000000000000009E-2</v>
      </c>
      <c r="BQ86" s="119"/>
      <c r="BR86" s="204">
        <f t="shared" si="45"/>
        <v>0.05</v>
      </c>
      <c r="BS86" s="101">
        <f t="shared" si="46"/>
        <v>9.7000000000000017E-2</v>
      </c>
      <c r="BT86" s="201">
        <f t="shared" si="47"/>
        <v>3.3960000000000007E-4</v>
      </c>
      <c r="BU86" s="201">
        <f t="shared" si="48"/>
        <v>1.0188000000000002E-9</v>
      </c>
      <c r="BV86" s="201">
        <f t="shared" si="49"/>
        <v>3.4073600000000012E-7</v>
      </c>
      <c r="BW86" s="101">
        <f t="shared" si="50"/>
        <v>4.7000000000000014E-2</v>
      </c>
      <c r="BX86" s="119"/>
      <c r="BY86" s="202">
        <f t="shared" si="51"/>
        <v>1.8431264000000013E-6</v>
      </c>
      <c r="BZ86" s="42"/>
      <c r="CA86" s="119"/>
      <c r="CB86" s="81"/>
      <c r="CC86" s="124">
        <v>6.3</v>
      </c>
      <c r="CD86" s="101">
        <f t="shared" si="52"/>
        <v>6.0000000000000001E-3</v>
      </c>
      <c r="CE86" s="101">
        <f t="shared" si="53"/>
        <v>5.6600000000000011E-2</v>
      </c>
      <c r="CF86" s="101">
        <f t="shared" si="84"/>
        <v>8.8000000000000009E-2</v>
      </c>
      <c r="CG86" s="101">
        <f t="shared" si="85"/>
        <v>6.0000000000000001E-3</v>
      </c>
      <c r="CI86" s="204">
        <f t="shared" si="54"/>
        <v>2.8300000000000006E-2</v>
      </c>
      <c r="CJ86" s="201">
        <f t="shared" si="86"/>
        <v>9.0660748000000059E-8</v>
      </c>
      <c r="CK86" s="201">
        <f t="shared" si="87"/>
        <v>1.5840000000000001E-9</v>
      </c>
      <c r="CM86" s="206">
        <f t="shared" si="88"/>
        <v>1.8290549600000011E-7</v>
      </c>
      <c r="CN86" s="209"/>
      <c r="CR86" s="81"/>
      <c r="CS86" s="124">
        <v>7.3</v>
      </c>
      <c r="CT86" s="204">
        <f t="shared" si="92"/>
        <v>148.8664110650235</v>
      </c>
      <c r="CU86" s="80"/>
      <c r="CW86" s="57">
        <v>6.8</v>
      </c>
      <c r="CX86" s="111">
        <f t="shared" si="117"/>
        <v>9.4285714285714306E-2</v>
      </c>
      <c r="CY86" s="129">
        <f t="shared" si="118"/>
        <v>0</v>
      </c>
      <c r="CZ86" s="130"/>
      <c r="DA86" s="174">
        <f t="shared" si="119"/>
        <v>0</v>
      </c>
      <c r="DB86" s="80"/>
      <c r="DD86" s="57">
        <v>7.2</v>
      </c>
      <c r="DE86" s="111">
        <f t="shared" si="93"/>
        <v>8.9714285714285733E-2</v>
      </c>
      <c r="DF86" s="123">
        <f t="shared" si="94"/>
        <v>-4.4857142857142873E-2</v>
      </c>
      <c r="DG86" s="552">
        <f t="shared" si="95"/>
        <v>-152465399.31529939</v>
      </c>
      <c r="DH86" s="496"/>
      <c r="DI86" s="553"/>
      <c r="DJ86" s="80"/>
      <c r="DL86" s="57">
        <v>7</v>
      </c>
      <c r="DM86" s="111">
        <f t="shared" si="106"/>
        <v>9.2000000000000012E-2</v>
      </c>
      <c r="DN86" s="101">
        <f t="shared" si="111"/>
        <v>-79835766.423357651</v>
      </c>
      <c r="DO86" s="470">
        <f t="shared" si="107"/>
        <v>79835766.423357651</v>
      </c>
      <c r="DP86" s="470"/>
      <c r="DQ86" s="470"/>
      <c r="DR86" s="170">
        <f t="shared" si="112"/>
        <v>0</v>
      </c>
      <c r="DS86" s="171">
        <f t="shared" si="113"/>
        <v>-159671532.8467153</v>
      </c>
      <c r="DT86" s="80"/>
      <c r="DV86" s="57">
        <v>7.2</v>
      </c>
      <c r="DW86" s="111">
        <f t="shared" si="96"/>
        <v>8.9714285714285733E-2</v>
      </c>
      <c r="DX86" s="190">
        <f t="shared" si="102"/>
        <v>2.3245697988373696E+16</v>
      </c>
      <c r="DY86" s="172">
        <f t="shared" si="103"/>
        <v>2.9514893347663569</v>
      </c>
      <c r="EB86" s="80"/>
      <c r="ED86" s="81"/>
      <c r="EE86" s="124">
        <v>6.6</v>
      </c>
      <c r="EF86" s="417">
        <f t="shared" si="123"/>
        <v>4.528571428571429E-2</v>
      </c>
      <c r="EG86" s="579">
        <f t="shared" si="124"/>
        <v>1.4843363265306128E-5</v>
      </c>
      <c r="EH86" s="579"/>
      <c r="EI86" s="119">
        <f t="shared" si="125"/>
        <v>224.43397249081903</v>
      </c>
      <c r="EJ86" s="172">
        <f t="shared" si="126"/>
        <v>1.5594787015335547</v>
      </c>
      <c r="EK86" s="80"/>
      <c r="EN86" s="81"/>
      <c r="EO86" s="124">
        <v>7.3</v>
      </c>
      <c r="EP86" s="204">
        <f t="shared" si="91"/>
        <v>212.24909201927517</v>
      </c>
      <c r="EQ86" s="80"/>
      <c r="ES86" s="41">
        <v>6.8</v>
      </c>
      <c r="ET86" s="124">
        <f t="shared" si="120"/>
        <v>5.3314285714285724E-2</v>
      </c>
      <c r="EU86" s="129">
        <f t="shared" si="121"/>
        <v>0</v>
      </c>
      <c r="EV86" s="119"/>
      <c r="EW86" s="451">
        <f t="shared" si="122"/>
        <v>0</v>
      </c>
      <c r="EX86" s="80"/>
      <c r="EZ86" s="41">
        <v>7.2</v>
      </c>
      <c r="FA86" s="101">
        <f t="shared" si="97"/>
        <v>5.0685714285714292E-2</v>
      </c>
      <c r="FB86" s="101">
        <f t="shared" si="98"/>
        <v>-2.5342857142857146E-2</v>
      </c>
      <c r="FC86" s="543">
        <f t="shared" si="99"/>
        <v>-216235463.44034794</v>
      </c>
      <c r="FD86" s="514"/>
      <c r="FE86" s="544"/>
      <c r="FF86" s="80"/>
      <c r="FH86" s="41">
        <v>7</v>
      </c>
      <c r="FI86" s="101">
        <f t="shared" si="108"/>
        <v>5.2000000000000005E-2</v>
      </c>
      <c r="FJ86" s="119">
        <f t="shared" si="114"/>
        <v>-112109990.98896144</v>
      </c>
      <c r="FK86" s="541">
        <f t="shared" si="110"/>
        <v>112109990.98896144</v>
      </c>
      <c r="FL86" s="541"/>
      <c r="FM86" s="541"/>
      <c r="FN86" s="170">
        <f t="shared" si="115"/>
        <v>0</v>
      </c>
      <c r="FO86" s="184">
        <f t="shared" si="116"/>
        <v>-224219981.97792289</v>
      </c>
      <c r="FP86" s="80"/>
      <c r="FR86" s="41">
        <v>7.2</v>
      </c>
      <c r="FS86" s="101">
        <f t="shared" si="100"/>
        <v>5.0685714285714292E-2</v>
      </c>
      <c r="FT86" s="190">
        <f t="shared" si="104"/>
        <v>4.6757775649262048E+16</v>
      </c>
      <c r="FU86" s="172">
        <f t="shared" si="105"/>
        <v>2.0810647469217729</v>
      </c>
      <c r="FX86" s="80"/>
      <c r="GA86" s="51"/>
      <c r="GB86" s="41">
        <v>7.9</v>
      </c>
      <c r="GC86" s="42">
        <v>-1782.0714285714294</v>
      </c>
      <c r="GD86" s="50"/>
      <c r="GE86" s="51"/>
      <c r="GF86" s="41">
        <v>7.9</v>
      </c>
      <c r="GG86" s="42">
        <v>3003.3785714285696</v>
      </c>
      <c r="GH86" s="50"/>
      <c r="GI86" s="51"/>
      <c r="GJ86" s="41">
        <v>7.9</v>
      </c>
      <c r="GK86" s="42">
        <v>-398.67857142857156</v>
      </c>
      <c r="GL86" s="50"/>
      <c r="GM86" s="51"/>
      <c r="GN86" s="41">
        <v>7.9</v>
      </c>
      <c r="GO86" s="42">
        <v>810.64642857142826</v>
      </c>
      <c r="GP86" s="88"/>
    </row>
    <row r="87" spans="11:198">
      <c r="K87" s="63">
        <v>6.1</v>
      </c>
      <c r="L87" s="64">
        <f t="shared" si="89"/>
        <v>2.3460845777529662</v>
      </c>
      <c r="N87" s="63">
        <v>6.1</v>
      </c>
      <c r="O87" s="64">
        <f t="shared" si="90"/>
        <v>1.7312174591499603</v>
      </c>
      <c r="BJ87" s="198"/>
      <c r="BK87" s="199"/>
      <c r="BL87" s="124">
        <v>6.4</v>
      </c>
      <c r="BM87" s="101">
        <f t="shared" ref="BM87:BM150" si="127" xml:space="preserve"> $BM$12 - (BL87*$BM$17)</f>
        <v>5.5942857142857148E-2</v>
      </c>
      <c r="BN87" s="101">
        <f t="shared" si="44"/>
        <v>6.0000000000000001E-3</v>
      </c>
      <c r="BO87" s="101">
        <f t="shared" ref="BO87:BO118" si="128">$BM$14 - (BL87*$BM$19)</f>
        <v>6.0000000000000001E-3</v>
      </c>
      <c r="BP87" s="101">
        <f t="shared" ref="BP87:BP118" si="129">$BM$15 - (BL87*$BM$20)</f>
        <v>8.6857142857142855E-2</v>
      </c>
      <c r="BQ87" s="119"/>
      <c r="BR87" s="204">
        <f t="shared" si="45"/>
        <v>4.9428571428571426E-2</v>
      </c>
      <c r="BS87" s="101">
        <f t="shared" si="46"/>
        <v>9.5857142857142863E-2</v>
      </c>
      <c r="BT87" s="201">
        <f t="shared" si="47"/>
        <v>3.3565714285714289E-4</v>
      </c>
      <c r="BU87" s="201">
        <f t="shared" si="48"/>
        <v>1.0069714285714287E-9</v>
      </c>
      <c r="BV87" s="201">
        <f t="shared" si="49"/>
        <v>3.2763223323615165E-7</v>
      </c>
      <c r="BW87" s="101">
        <f t="shared" si="50"/>
        <v>4.6428571428571437E-2</v>
      </c>
      <c r="BX87" s="119"/>
      <c r="BY87" s="202">
        <f t="shared" si="51"/>
        <v>1.7767394705539366E-6</v>
      </c>
      <c r="BZ87" s="42"/>
      <c r="CA87" s="119"/>
      <c r="CB87" s="81"/>
      <c r="CC87" s="124">
        <v>6.4</v>
      </c>
      <c r="CD87" s="101">
        <f t="shared" si="52"/>
        <v>6.0000000000000001E-3</v>
      </c>
      <c r="CE87" s="101">
        <f t="shared" si="53"/>
        <v>5.5942857142857148E-2</v>
      </c>
      <c r="CF87" s="101">
        <f t="shared" ref="CF87:CF118" si="130">$CD$14 - (CC87*$CD$19)</f>
        <v>8.6857142857142855E-2</v>
      </c>
      <c r="CG87" s="101">
        <f t="shared" ref="CG87:CG118" si="131">$CD$15 - ($CD$20*CC87)</f>
        <v>6.0000000000000001E-3</v>
      </c>
      <c r="CI87" s="204">
        <f t="shared" si="54"/>
        <v>2.7971428571428574E-2</v>
      </c>
      <c r="CJ87" s="201">
        <f t="shared" ref="CJ87:CJ118" si="132">(CD87*(CE87^3))/12</f>
        <v>8.7539474192419839E-8</v>
      </c>
      <c r="CK87" s="201">
        <f t="shared" ref="CK87:CK118" si="133">(CF87*(CG87^3))/12</f>
        <v>1.5634285714285712E-9</v>
      </c>
      <c r="CM87" s="206">
        <f t="shared" ref="CM87:CM118" si="134">(2*CJ87)+CK87</f>
        <v>1.7664237695626824E-7</v>
      </c>
      <c r="CN87" s="209"/>
      <c r="CR87" s="81"/>
      <c r="CS87" s="124">
        <v>7.4</v>
      </c>
      <c r="CT87" s="204">
        <f t="shared" si="92"/>
        <v>145.2703157158424</v>
      </c>
      <c r="CU87" s="80"/>
      <c r="CW87" s="41">
        <v>6.9</v>
      </c>
      <c r="CX87" s="111">
        <f t="shared" si="117"/>
        <v>9.3142857142857152E-2</v>
      </c>
      <c r="CY87" s="129">
        <f t="shared" si="118"/>
        <v>0</v>
      </c>
      <c r="CZ87" s="130"/>
      <c r="DA87" s="174">
        <f t="shared" si="119"/>
        <v>0</v>
      </c>
      <c r="DB87" s="80"/>
      <c r="DD87" s="41">
        <v>7.3</v>
      </c>
      <c r="DE87" s="111">
        <f t="shared" si="93"/>
        <v>8.8571428571428593E-2</v>
      </c>
      <c r="DF87" s="123">
        <f t="shared" si="94"/>
        <v>-4.4285714285714303E-2</v>
      </c>
      <c r="DG87" s="552">
        <f t="shared" si="95"/>
        <v>-148866411.06502354</v>
      </c>
      <c r="DH87" s="496"/>
      <c r="DI87" s="553"/>
      <c r="DJ87" s="80"/>
      <c r="DL87" s="41">
        <v>7.1</v>
      </c>
      <c r="DM87" s="111">
        <f t="shared" si="106"/>
        <v>9.0857142857142872E-2</v>
      </c>
      <c r="DN87" s="101">
        <f t="shared" si="111"/>
        <v>-78033574.050990462</v>
      </c>
      <c r="DO87" s="470">
        <f t="shared" si="107"/>
        <v>78033574.050990462</v>
      </c>
      <c r="DP87" s="470"/>
      <c r="DQ87" s="470"/>
      <c r="DR87" s="170">
        <f t="shared" si="112"/>
        <v>0</v>
      </c>
      <c r="DS87" s="171">
        <f t="shared" si="113"/>
        <v>-156067148.10198092</v>
      </c>
      <c r="DT87" s="80"/>
      <c r="DV87" s="41">
        <v>7.3</v>
      </c>
      <c r="DW87" s="111">
        <f t="shared" si="96"/>
        <v>8.8571428571428593E-2</v>
      </c>
      <c r="DX87" s="190">
        <f t="shared" si="102"/>
        <v>2.2161208343380564E+16</v>
      </c>
      <c r="DY87" s="172">
        <f t="shared" si="103"/>
        <v>3.0228444199104385</v>
      </c>
      <c r="EB87" s="80"/>
      <c r="ED87" s="81"/>
      <c r="EE87" s="124">
        <v>6.7</v>
      </c>
      <c r="EF87" s="417">
        <f t="shared" si="123"/>
        <v>4.471428571428572E-2</v>
      </c>
      <c r="EG87" s="579">
        <f t="shared" si="124"/>
        <v>1.4479763265306127E-5</v>
      </c>
      <c r="EH87" s="579"/>
      <c r="EI87" s="119">
        <f t="shared" si="125"/>
        <v>220.86486322384306</v>
      </c>
      <c r="EJ87" s="172">
        <f t="shared" si="126"/>
        <v>1.5846794048235753</v>
      </c>
      <c r="EK87" s="80"/>
      <c r="EN87" s="81"/>
      <c r="EO87" s="124">
        <v>7.4</v>
      </c>
      <c r="EP87" s="204">
        <f t="shared" si="91"/>
        <v>208.26685949117305</v>
      </c>
      <c r="EQ87" s="80"/>
      <c r="ES87" s="41">
        <v>6.9</v>
      </c>
      <c r="ET87" s="124">
        <f t="shared" si="120"/>
        <v>5.2657142857142861E-2</v>
      </c>
      <c r="EU87" s="129">
        <f t="shared" si="121"/>
        <v>0</v>
      </c>
      <c r="EV87" s="119"/>
      <c r="EW87" s="451">
        <f t="shared" si="122"/>
        <v>0</v>
      </c>
      <c r="EX87" s="80"/>
      <c r="EZ87" s="41">
        <v>7.3</v>
      </c>
      <c r="FA87" s="101">
        <f t="shared" si="97"/>
        <v>5.0028571428571436E-2</v>
      </c>
      <c r="FB87" s="101">
        <f t="shared" si="98"/>
        <v>-2.5014285714285718E-2</v>
      </c>
      <c r="FC87" s="543">
        <f t="shared" si="99"/>
        <v>-212249092.01927516</v>
      </c>
      <c r="FD87" s="514"/>
      <c r="FE87" s="544"/>
      <c r="FF87" s="80"/>
      <c r="FH87" s="41">
        <v>7.1</v>
      </c>
      <c r="FI87" s="101">
        <f t="shared" si="108"/>
        <v>5.1342857142857155E-2</v>
      </c>
      <c r="FJ87" s="119">
        <f t="shared" si="114"/>
        <v>-110112905.72597343</v>
      </c>
      <c r="FK87" s="541">
        <f t="shared" si="110"/>
        <v>110112905.72597343</v>
      </c>
      <c r="FL87" s="541"/>
      <c r="FM87" s="541"/>
      <c r="FN87" s="170">
        <f t="shared" si="115"/>
        <v>0</v>
      </c>
      <c r="FO87" s="184">
        <f t="shared" si="116"/>
        <v>-220225811.45194685</v>
      </c>
      <c r="FP87" s="80"/>
      <c r="FR87" s="41">
        <v>7.3</v>
      </c>
      <c r="FS87" s="101">
        <f t="shared" si="100"/>
        <v>5.0028571428571436E-2</v>
      </c>
      <c r="FT87" s="190">
        <f t="shared" si="104"/>
        <v>4.5049677063006736E+16</v>
      </c>
      <c r="FU87" s="172">
        <f t="shared" si="105"/>
        <v>2.1201504125121713</v>
      </c>
      <c r="FX87" s="80"/>
      <c r="GA87" s="51"/>
      <c r="GB87" s="41">
        <v>8</v>
      </c>
      <c r="GC87" s="42">
        <v>-1714.2857142857147</v>
      </c>
      <c r="GD87" s="50"/>
      <c r="GE87" s="51"/>
      <c r="GF87" s="41">
        <v>8</v>
      </c>
      <c r="GG87" s="42">
        <v>2828.5714285714275</v>
      </c>
      <c r="GH87" s="50"/>
      <c r="GI87" s="51"/>
      <c r="GJ87" s="41">
        <v>8</v>
      </c>
      <c r="GK87" s="42">
        <v>-385.71428571428578</v>
      </c>
      <c r="GL87" s="50"/>
      <c r="GM87" s="51"/>
      <c r="GN87" s="41">
        <v>8</v>
      </c>
      <c r="GO87" s="42">
        <v>771.42857142857247</v>
      </c>
      <c r="GP87" s="88"/>
    </row>
    <row r="88" spans="11:198">
      <c r="K88" s="63">
        <v>6.2</v>
      </c>
      <c r="L88" s="64">
        <f t="shared" si="89"/>
        <v>2.3898237187806792</v>
      </c>
      <c r="N88" s="63">
        <v>6.2</v>
      </c>
      <c r="O88" s="64">
        <f t="shared" si="90"/>
        <v>1.7576869014962595</v>
      </c>
      <c r="BJ88" s="198"/>
      <c r="BK88" s="199"/>
      <c r="BL88" s="124">
        <v>6.5</v>
      </c>
      <c r="BM88" s="101">
        <f t="shared" si="127"/>
        <v>5.5285714285714292E-2</v>
      </c>
      <c r="BN88" s="101">
        <f t="shared" ref="BN88:BN151" si="135">$BM$13 - (BL88*$BM$18)</f>
        <v>6.0000000000000001E-3</v>
      </c>
      <c r="BO88" s="101">
        <f t="shared" si="128"/>
        <v>6.0000000000000001E-3</v>
      </c>
      <c r="BP88" s="101">
        <f t="shared" si="129"/>
        <v>8.5714285714285715E-2</v>
      </c>
      <c r="BQ88" s="119"/>
      <c r="BR88" s="204">
        <f t="shared" ref="BR88:BR151" si="136">(BP88/2) +BN88</f>
        <v>4.8857142857142856E-2</v>
      </c>
      <c r="BS88" s="101">
        <f t="shared" ref="BS88:BS151" si="137">BN88 + BP88 + (BN88/2)</f>
        <v>9.4714285714285723E-2</v>
      </c>
      <c r="BT88" s="201">
        <f t="shared" ref="BT88:BT151" si="138">BM88*BN88</f>
        <v>3.3171428571428577E-4</v>
      </c>
      <c r="BU88" s="201">
        <f t="shared" ref="BU88:BU151" si="139" xml:space="preserve"> (BM88*(BN88^3))/12</f>
        <v>9.9514285714285722E-10</v>
      </c>
      <c r="BV88" s="201">
        <f t="shared" ref="BV88:BV151" si="140" xml:space="preserve"> (BO88 * (BP88^3))/12</f>
        <v>3.1486880466472304E-7</v>
      </c>
      <c r="BW88" s="101">
        <f t="shared" ref="BW88:BW151" si="141">BS88-BR88</f>
        <v>4.5857142857142867E-2</v>
      </c>
      <c r="BX88" s="119"/>
      <c r="BY88" s="202">
        <f t="shared" ref="BY88:BY151" si="142">(2*(BU88+(BT88*(BW88^2))))+BV88</f>
        <v>1.7119681399416919E-6</v>
      </c>
      <c r="BZ88" s="42"/>
      <c r="CA88" s="119"/>
      <c r="CB88" s="81"/>
      <c r="CC88" s="124">
        <v>6.5</v>
      </c>
      <c r="CD88" s="101">
        <f t="shared" ref="CD88:CD151" si="143">$CD$12- (CC88*$CD$17)</f>
        <v>6.0000000000000001E-3</v>
      </c>
      <c r="CE88" s="101">
        <f t="shared" ref="CE88:CE151" si="144">$CD$13 - (CC88*$CD$18)</f>
        <v>5.5285714285714292E-2</v>
      </c>
      <c r="CF88" s="101">
        <f t="shared" si="130"/>
        <v>8.5714285714285715E-2</v>
      </c>
      <c r="CG88" s="101">
        <f t="shared" si="131"/>
        <v>6.0000000000000001E-3</v>
      </c>
      <c r="CI88" s="204">
        <f t="shared" ref="CI88:CI151" si="145">CE88/2</f>
        <v>2.7642857142857146E-2</v>
      </c>
      <c r="CJ88" s="201">
        <f t="shared" si="132"/>
        <v>8.4490674927113726E-8</v>
      </c>
      <c r="CK88" s="201">
        <f t="shared" si="133"/>
        <v>1.5428571428571427E-9</v>
      </c>
      <c r="CM88" s="206">
        <f t="shared" si="134"/>
        <v>1.705242069970846E-7</v>
      </c>
      <c r="CN88" s="209"/>
      <c r="CR88" s="81"/>
      <c r="CS88" s="124">
        <v>7.5</v>
      </c>
      <c r="CT88" s="204">
        <f t="shared" si="92"/>
        <v>141.67725402484226</v>
      </c>
      <c r="CU88" s="80"/>
      <c r="CW88" s="57">
        <v>7</v>
      </c>
      <c r="CX88" s="111">
        <f t="shared" si="117"/>
        <v>9.2000000000000012E-2</v>
      </c>
      <c r="CY88" s="129">
        <f t="shared" si="118"/>
        <v>0</v>
      </c>
      <c r="CZ88" s="130"/>
      <c r="DA88" s="174">
        <f t="shared" si="119"/>
        <v>0</v>
      </c>
      <c r="DB88" s="80"/>
      <c r="DD88" s="57">
        <v>7.4</v>
      </c>
      <c r="DE88" s="111">
        <f t="shared" si="93"/>
        <v>8.7428571428571439E-2</v>
      </c>
      <c r="DF88" s="123">
        <f t="shared" si="94"/>
        <v>-4.3714285714285726E-2</v>
      </c>
      <c r="DG88" s="552">
        <f t="shared" si="95"/>
        <v>-145270315.71584246</v>
      </c>
      <c r="DH88" s="496"/>
      <c r="DI88" s="553"/>
      <c r="DJ88" s="80"/>
      <c r="DL88" s="57">
        <v>7.2</v>
      </c>
      <c r="DM88" s="111">
        <f t="shared" si="106"/>
        <v>8.9714285714285733E-2</v>
      </c>
      <c r="DN88" s="101">
        <f t="shared" si="111"/>
        <v>-76232699.657649696</v>
      </c>
      <c r="DO88" s="470">
        <f t="shared" si="107"/>
        <v>76232699.657649696</v>
      </c>
      <c r="DP88" s="470"/>
      <c r="DQ88" s="470"/>
      <c r="DR88" s="170">
        <f t="shared" si="112"/>
        <v>0</v>
      </c>
      <c r="DS88" s="171">
        <f t="shared" si="113"/>
        <v>-152465399.31529939</v>
      </c>
      <c r="DT88" s="80"/>
      <c r="DV88" s="57">
        <v>7.4</v>
      </c>
      <c r="DW88" s="111">
        <f t="shared" si="96"/>
        <v>8.7428571428571439E-2</v>
      </c>
      <c r="DX88" s="190">
        <f t="shared" si="102"/>
        <v>2.1103464628180544E+16</v>
      </c>
      <c r="DY88" s="172">
        <f t="shared" si="103"/>
        <v>3.0976734495451037</v>
      </c>
      <c r="EB88" s="80"/>
      <c r="ED88" s="81"/>
      <c r="EE88" s="124">
        <v>6.8</v>
      </c>
      <c r="EF88" s="417">
        <f t="shared" si="123"/>
        <v>4.414285714285715E-2</v>
      </c>
      <c r="EG88" s="579">
        <f t="shared" si="124"/>
        <v>1.4120669387755107E-5</v>
      </c>
      <c r="EH88" s="579"/>
      <c r="EI88" s="119">
        <f t="shared" si="125"/>
        <v>217.19861015947171</v>
      </c>
      <c r="EJ88" s="172">
        <f t="shared" si="126"/>
        <v>1.6114283592469711</v>
      </c>
      <c r="EK88" s="80"/>
      <c r="EN88" s="81"/>
      <c r="EO88" s="124">
        <v>7.5</v>
      </c>
      <c r="EP88" s="204">
        <f t="shared" si="91"/>
        <v>204.28893693094187</v>
      </c>
      <c r="EQ88" s="80"/>
      <c r="ES88" s="41">
        <v>7</v>
      </c>
      <c r="ET88" s="124">
        <f t="shared" si="120"/>
        <v>5.2000000000000005E-2</v>
      </c>
      <c r="EU88" s="129">
        <f t="shared" si="121"/>
        <v>0</v>
      </c>
      <c r="EV88" s="119"/>
      <c r="EW88" s="451">
        <f t="shared" si="122"/>
        <v>0</v>
      </c>
      <c r="EX88" s="80"/>
      <c r="EZ88" s="41">
        <v>7.4</v>
      </c>
      <c r="FA88" s="101">
        <f t="shared" si="97"/>
        <v>4.9371428571428573E-2</v>
      </c>
      <c r="FB88" s="101">
        <f t="shared" si="98"/>
        <v>-2.4685714285714287E-2</v>
      </c>
      <c r="FC88" s="543">
        <f t="shared" si="99"/>
        <v>-208266859.49117306</v>
      </c>
      <c r="FD88" s="514"/>
      <c r="FE88" s="544"/>
      <c r="FF88" s="80"/>
      <c r="FH88" s="41">
        <v>7.2</v>
      </c>
      <c r="FI88" s="101">
        <f t="shared" si="108"/>
        <v>5.0685714285714292E-2</v>
      </c>
      <c r="FJ88" s="119">
        <f t="shared" si="114"/>
        <v>-108117731.72017397</v>
      </c>
      <c r="FK88" s="541">
        <f t="shared" si="110"/>
        <v>108117731.72017397</v>
      </c>
      <c r="FL88" s="541"/>
      <c r="FM88" s="541"/>
      <c r="FN88" s="170">
        <f t="shared" si="115"/>
        <v>0</v>
      </c>
      <c r="FO88" s="184">
        <f t="shared" si="116"/>
        <v>-216235463.44034794</v>
      </c>
      <c r="FP88" s="80"/>
      <c r="FR88" s="41">
        <v>7.4</v>
      </c>
      <c r="FS88" s="101">
        <f t="shared" si="100"/>
        <v>4.9371428571428573E-2</v>
      </c>
      <c r="FT88" s="190">
        <f t="shared" si="104"/>
        <v>4.3375084762316024E+16</v>
      </c>
      <c r="FU88" s="172">
        <f t="shared" si="105"/>
        <v>2.1606894207720662</v>
      </c>
      <c r="FX88" s="80"/>
      <c r="GA88" s="51"/>
      <c r="GB88" s="41">
        <v>8.1</v>
      </c>
      <c r="GC88" s="42">
        <v>-1647.7857142857147</v>
      </c>
      <c r="GD88" s="50"/>
      <c r="GE88" s="51"/>
      <c r="GF88" s="41">
        <v>8.1</v>
      </c>
      <c r="GG88" s="42">
        <v>2660.4785714285754</v>
      </c>
      <c r="GH88" s="50"/>
      <c r="GI88" s="51"/>
      <c r="GJ88" s="41">
        <v>8.1</v>
      </c>
      <c r="GK88" s="42">
        <v>-372.96428571428578</v>
      </c>
      <c r="GL88" s="50"/>
      <c r="GM88" s="51"/>
      <c r="GN88" s="41">
        <v>8.1</v>
      </c>
      <c r="GO88" s="42">
        <v>733.49642857142862</v>
      </c>
      <c r="GP88" s="88"/>
    </row>
    <row r="89" spans="11:198">
      <c r="K89" s="63">
        <v>6.3</v>
      </c>
      <c r="L89" s="64">
        <f t="shared" si="89"/>
        <v>2.4354922331522544</v>
      </c>
      <c r="N89" s="63">
        <v>6.3</v>
      </c>
      <c r="O89" s="64">
        <f t="shared" si="90"/>
        <v>1.7851104981752</v>
      </c>
      <c r="BJ89" s="198"/>
      <c r="BK89" s="199"/>
      <c r="BL89" s="124">
        <v>6.6</v>
      </c>
      <c r="BM89" s="101">
        <f t="shared" si="127"/>
        <v>5.4628571428571436E-2</v>
      </c>
      <c r="BN89" s="101">
        <f t="shared" si="135"/>
        <v>6.0000000000000001E-3</v>
      </c>
      <c r="BO89" s="101">
        <f t="shared" si="128"/>
        <v>6.0000000000000001E-3</v>
      </c>
      <c r="BP89" s="101">
        <f t="shared" si="129"/>
        <v>8.4571428571428575E-2</v>
      </c>
      <c r="BQ89" s="119"/>
      <c r="BR89" s="204">
        <f t="shared" si="136"/>
        <v>4.8285714285714286E-2</v>
      </c>
      <c r="BS89" s="101">
        <f t="shared" si="137"/>
        <v>9.3571428571428583E-2</v>
      </c>
      <c r="BT89" s="201">
        <f t="shared" si="138"/>
        <v>3.2777142857142865E-4</v>
      </c>
      <c r="BU89" s="201">
        <f t="shared" si="139"/>
        <v>9.8331428571428592E-10</v>
      </c>
      <c r="BV89" s="201">
        <f t="shared" si="140"/>
        <v>3.0244123615160358E-7</v>
      </c>
      <c r="BW89" s="101">
        <f t="shared" si="141"/>
        <v>4.5285714285714297E-2</v>
      </c>
      <c r="BX89" s="119"/>
      <c r="BY89" s="202">
        <f t="shared" si="142"/>
        <v>1.6487924804664734E-6</v>
      </c>
      <c r="BZ89" s="42"/>
      <c r="CA89" s="119"/>
      <c r="CB89" s="81"/>
      <c r="CC89" s="124">
        <v>6.6</v>
      </c>
      <c r="CD89" s="101">
        <f t="shared" si="143"/>
        <v>6.0000000000000001E-3</v>
      </c>
      <c r="CE89" s="101">
        <f t="shared" si="144"/>
        <v>5.4628571428571436E-2</v>
      </c>
      <c r="CF89" s="101">
        <f t="shared" si="130"/>
        <v>8.4571428571428575E-2</v>
      </c>
      <c r="CG89" s="101">
        <f t="shared" si="131"/>
        <v>6.0000000000000001E-3</v>
      </c>
      <c r="CI89" s="204">
        <f t="shared" si="145"/>
        <v>2.7314285714285718E-2</v>
      </c>
      <c r="CJ89" s="201">
        <f t="shared" si="132"/>
        <v>8.1513498868804688E-8</v>
      </c>
      <c r="CK89" s="201">
        <f t="shared" si="133"/>
        <v>1.5222857142857142E-9</v>
      </c>
      <c r="CM89" s="206">
        <f t="shared" si="134"/>
        <v>1.6454928345189509E-7</v>
      </c>
      <c r="CN89" s="209"/>
      <c r="CR89" s="81"/>
      <c r="CS89" s="124">
        <v>7.6</v>
      </c>
      <c r="CT89" s="204">
        <f t="shared" si="92"/>
        <v>138.08737580414387</v>
      </c>
      <c r="CU89" s="80"/>
      <c r="CW89" s="41">
        <v>7.1</v>
      </c>
      <c r="CX89" s="111">
        <f t="shared" si="117"/>
        <v>9.0857142857142872E-2</v>
      </c>
      <c r="CY89" s="129">
        <f t="shared" si="118"/>
        <v>0</v>
      </c>
      <c r="CZ89" s="130"/>
      <c r="DA89" s="174">
        <f t="shared" si="119"/>
        <v>0</v>
      </c>
      <c r="DB89" s="80"/>
      <c r="DD89" s="41">
        <v>7.5</v>
      </c>
      <c r="DE89" s="111">
        <f t="shared" si="93"/>
        <v>8.6285714285714299E-2</v>
      </c>
      <c r="DF89" s="123">
        <f t="shared" si="94"/>
        <v>-4.3142857142857156E-2</v>
      </c>
      <c r="DG89" s="552">
        <f t="shared" si="95"/>
        <v>-141677254.02484232</v>
      </c>
      <c r="DH89" s="496"/>
      <c r="DI89" s="553"/>
      <c r="DJ89" s="80"/>
      <c r="DL89" s="41">
        <v>7.3</v>
      </c>
      <c r="DM89" s="111">
        <f t="shared" si="106"/>
        <v>8.8571428571428593E-2</v>
      </c>
      <c r="DN89" s="101">
        <f t="shared" si="111"/>
        <v>-74433205.532511771</v>
      </c>
      <c r="DO89" s="470">
        <f t="shared" si="107"/>
        <v>74433205.532511771</v>
      </c>
      <c r="DP89" s="470"/>
      <c r="DQ89" s="470"/>
      <c r="DR89" s="170">
        <f t="shared" si="112"/>
        <v>0</v>
      </c>
      <c r="DS89" s="171">
        <f t="shared" si="113"/>
        <v>-148866411.06502354</v>
      </c>
      <c r="DT89" s="80"/>
      <c r="DV89" s="41">
        <v>7.5</v>
      </c>
      <c r="DW89" s="111">
        <f t="shared" si="96"/>
        <v>8.6285714285714299E-2</v>
      </c>
      <c r="DX89" s="190">
        <f t="shared" si="102"/>
        <v>2.00724443080197E+16</v>
      </c>
      <c r="DY89" s="172">
        <f t="shared" si="103"/>
        <v>3.1762332146915764</v>
      </c>
      <c r="EB89" s="80"/>
      <c r="ED89" s="81"/>
      <c r="EE89" s="124">
        <v>6.9</v>
      </c>
      <c r="EF89" s="417">
        <f t="shared" si="123"/>
        <v>4.3571428571428573E-2</v>
      </c>
      <c r="EG89" s="579">
        <f t="shared" si="124"/>
        <v>1.3766081632653064E-5</v>
      </c>
      <c r="EH89" s="579"/>
      <c r="EI89" s="119">
        <f t="shared" si="125"/>
        <v>213.43121868752309</v>
      </c>
      <c r="EJ89" s="172">
        <f t="shared" si="126"/>
        <v>1.6398725648117218</v>
      </c>
      <c r="EK89" s="80"/>
      <c r="EN89" s="81"/>
      <c r="EO89" s="124">
        <v>7.6</v>
      </c>
      <c r="EP89" s="204">
        <f t="shared" si="91"/>
        <v>200.31550477541654</v>
      </c>
      <c r="EQ89" s="80"/>
      <c r="ES89" s="41">
        <v>7.1</v>
      </c>
      <c r="ET89" s="124">
        <f t="shared" si="120"/>
        <v>5.1342857142857155E-2</v>
      </c>
      <c r="EU89" s="129">
        <f t="shared" si="121"/>
        <v>0</v>
      </c>
      <c r="EV89" s="119"/>
      <c r="EW89" s="451">
        <f t="shared" si="122"/>
        <v>0</v>
      </c>
      <c r="EX89" s="80"/>
      <c r="EZ89" s="41">
        <v>7.5</v>
      </c>
      <c r="FA89" s="101">
        <f t="shared" si="97"/>
        <v>4.8714285714285724E-2</v>
      </c>
      <c r="FB89" s="101">
        <f t="shared" si="98"/>
        <v>-2.4357142857142862E-2</v>
      </c>
      <c r="FC89" s="543">
        <f t="shared" si="99"/>
        <v>-204288936.93094188</v>
      </c>
      <c r="FD89" s="514"/>
      <c r="FE89" s="544"/>
      <c r="FF89" s="80"/>
      <c r="FH89" s="41">
        <v>7.3</v>
      </c>
      <c r="FI89" s="101">
        <f t="shared" si="108"/>
        <v>5.0028571428571436E-2</v>
      </c>
      <c r="FJ89" s="119">
        <f t="shared" si="114"/>
        <v>-106124546.00963758</v>
      </c>
      <c r="FK89" s="541">
        <f t="shared" si="110"/>
        <v>106124546.00963758</v>
      </c>
      <c r="FL89" s="541"/>
      <c r="FM89" s="541"/>
      <c r="FN89" s="170">
        <f t="shared" si="115"/>
        <v>0</v>
      </c>
      <c r="FO89" s="184">
        <f t="shared" si="116"/>
        <v>-212249092.01927516</v>
      </c>
      <c r="FP89" s="80"/>
      <c r="FR89" s="41">
        <v>7.5</v>
      </c>
      <c r="FS89" s="101">
        <f t="shared" si="100"/>
        <v>4.8714285714285724E-2</v>
      </c>
      <c r="FT89" s="190">
        <f t="shared" si="104"/>
        <v>4.1733969752374352E+16</v>
      </c>
      <c r="FU89" s="172">
        <f t="shared" si="105"/>
        <v>2.2027624538088357</v>
      </c>
      <c r="FX89" s="80"/>
      <c r="GA89" s="51"/>
      <c r="GB89" s="41">
        <v>8.1999999999999993</v>
      </c>
      <c r="GC89" s="42">
        <v>-1582.5714285714303</v>
      </c>
      <c r="GD89" s="50"/>
      <c r="GE89" s="51"/>
      <c r="GF89" s="41">
        <v>8.1999999999999993</v>
      </c>
      <c r="GG89" s="42">
        <v>2498.9714285714363</v>
      </c>
      <c r="GH89" s="50"/>
      <c r="GI89" s="51"/>
      <c r="GJ89" s="41">
        <v>8.1999999999999993</v>
      </c>
      <c r="GK89" s="42">
        <v>-360.42857142857133</v>
      </c>
      <c r="GL89" s="50"/>
      <c r="GM89" s="51"/>
      <c r="GN89" s="41">
        <v>8.1999999999999993</v>
      </c>
      <c r="GO89" s="42">
        <v>696.8285714285721</v>
      </c>
      <c r="GP89" s="88"/>
    </row>
    <row r="90" spans="11:198">
      <c r="K90" s="63">
        <v>6.4</v>
      </c>
      <c r="L90" s="64">
        <f t="shared" ref="L90:L121" si="146">DY78</f>
        <v>2.4831928617264101</v>
      </c>
      <c r="N90" s="63">
        <v>6.4</v>
      </c>
      <c r="O90" s="64">
        <f t="shared" ref="O90:O121" si="147">FU78</f>
        <v>1.81352593164901</v>
      </c>
      <c r="BJ90" s="198"/>
      <c r="BK90" s="199"/>
      <c r="BL90" s="124">
        <v>6.7</v>
      </c>
      <c r="BM90" s="101">
        <f t="shared" si="127"/>
        <v>5.397142857142858E-2</v>
      </c>
      <c r="BN90" s="101">
        <f t="shared" si="135"/>
        <v>6.0000000000000001E-3</v>
      </c>
      <c r="BO90" s="101">
        <f t="shared" si="128"/>
        <v>6.0000000000000001E-3</v>
      </c>
      <c r="BP90" s="101">
        <f t="shared" si="129"/>
        <v>8.3428571428571435E-2</v>
      </c>
      <c r="BQ90" s="119"/>
      <c r="BR90" s="204">
        <f t="shared" si="136"/>
        <v>4.7714285714285716E-2</v>
      </c>
      <c r="BS90" s="101">
        <f t="shared" si="137"/>
        <v>9.2428571428571443E-2</v>
      </c>
      <c r="BT90" s="201">
        <f t="shared" si="138"/>
        <v>3.2382857142857147E-4</v>
      </c>
      <c r="BU90" s="201">
        <f t="shared" si="139"/>
        <v>9.7148571428571441E-10</v>
      </c>
      <c r="BV90" s="201">
        <f t="shared" si="140"/>
        <v>2.9034504956268234E-7</v>
      </c>
      <c r="BW90" s="101">
        <f t="shared" si="141"/>
        <v>4.4714285714285727E-2</v>
      </c>
      <c r="BX90" s="119"/>
      <c r="BY90" s="202">
        <f t="shared" si="142"/>
        <v>1.5871925644314878E-6</v>
      </c>
      <c r="BZ90" s="42"/>
      <c r="CA90" s="119"/>
      <c r="CB90" s="81"/>
      <c r="CC90" s="124">
        <v>6.7</v>
      </c>
      <c r="CD90" s="101">
        <f t="shared" si="143"/>
        <v>6.0000000000000001E-3</v>
      </c>
      <c r="CE90" s="101">
        <f t="shared" si="144"/>
        <v>5.397142857142858E-2</v>
      </c>
      <c r="CF90" s="101">
        <f t="shared" si="130"/>
        <v>8.3428571428571435E-2</v>
      </c>
      <c r="CG90" s="101">
        <f t="shared" si="131"/>
        <v>6.0000000000000001E-3</v>
      </c>
      <c r="CI90" s="204">
        <f t="shared" si="145"/>
        <v>2.698571428571429E-2</v>
      </c>
      <c r="CJ90" s="201">
        <f t="shared" si="132"/>
        <v>7.8607094682215775E-8</v>
      </c>
      <c r="CK90" s="201">
        <f t="shared" si="133"/>
        <v>1.5017142857142857E-9</v>
      </c>
      <c r="CM90" s="206">
        <f t="shared" si="134"/>
        <v>1.5871590365014583E-7</v>
      </c>
      <c r="CN90" s="209"/>
      <c r="CR90" s="81"/>
      <c r="CS90" s="124">
        <v>7.7</v>
      </c>
      <c r="CT90" s="204">
        <f t="shared" si="92"/>
        <v>134.50084064627274</v>
      </c>
      <c r="CU90" s="80"/>
      <c r="CW90" s="57">
        <v>7.2</v>
      </c>
      <c r="CX90" s="111">
        <f t="shared" si="117"/>
        <v>8.9714285714285733E-2</v>
      </c>
      <c r="CY90" s="129">
        <f t="shared" si="118"/>
        <v>0</v>
      </c>
      <c r="CZ90" s="130"/>
      <c r="DA90" s="174">
        <f t="shared" si="119"/>
        <v>0</v>
      </c>
      <c r="DB90" s="80"/>
      <c r="DD90" s="57">
        <v>7.6</v>
      </c>
      <c r="DE90" s="111">
        <f t="shared" si="93"/>
        <v>8.5142857142857159E-2</v>
      </c>
      <c r="DF90" s="123">
        <f t="shared" si="94"/>
        <v>-4.2571428571428586E-2</v>
      </c>
      <c r="DG90" s="552">
        <f t="shared" si="95"/>
        <v>-138087375.80414391</v>
      </c>
      <c r="DH90" s="496"/>
      <c r="DI90" s="553"/>
      <c r="DJ90" s="80"/>
      <c r="DL90" s="57">
        <v>7.4</v>
      </c>
      <c r="DM90" s="111">
        <f t="shared" si="106"/>
        <v>8.7428571428571439E-2</v>
      </c>
      <c r="DN90" s="101">
        <f t="shared" si="111"/>
        <v>-72635157.857921228</v>
      </c>
      <c r="DO90" s="470">
        <f t="shared" si="107"/>
        <v>72635157.857921228</v>
      </c>
      <c r="DP90" s="470"/>
      <c r="DQ90" s="470"/>
      <c r="DR90" s="170">
        <f t="shared" si="112"/>
        <v>0</v>
      </c>
      <c r="DS90" s="171">
        <f t="shared" si="113"/>
        <v>-145270315.71584246</v>
      </c>
      <c r="DT90" s="80"/>
      <c r="DV90" s="57">
        <v>7.6</v>
      </c>
      <c r="DW90" s="111">
        <f t="shared" si="96"/>
        <v>8.5142857142857159E-2</v>
      </c>
      <c r="DX90" s="190">
        <f t="shared" si="102"/>
        <v>1.9068123356474868E+16</v>
      </c>
      <c r="DY90" s="172">
        <f t="shared" si="103"/>
        <v>3.2588062259815631</v>
      </c>
      <c r="EB90" s="80"/>
      <c r="ED90" s="81"/>
      <c r="EE90" s="124">
        <v>7</v>
      </c>
      <c r="EF90" s="417">
        <f t="shared" si="123"/>
        <v>4.3000000000000003E-2</v>
      </c>
      <c r="EG90" s="579">
        <f t="shared" si="124"/>
        <v>1.3416000000000003E-5</v>
      </c>
      <c r="EH90" s="579"/>
      <c r="EI90" s="119">
        <f t="shared" si="125"/>
        <v>209.55847350047597</v>
      </c>
      <c r="EJ90" s="172">
        <f t="shared" si="126"/>
        <v>1.6701782283177637</v>
      </c>
      <c r="EK90" s="80"/>
      <c r="EN90" s="81"/>
      <c r="EO90" s="124">
        <v>7.7</v>
      </c>
      <c r="EP90" s="204">
        <f t="shared" si="91"/>
        <v>196.34675346015067</v>
      </c>
      <c r="EQ90" s="80"/>
      <c r="ES90" s="41">
        <v>7.2</v>
      </c>
      <c r="ET90" s="124">
        <f t="shared" si="120"/>
        <v>5.0685714285714292E-2</v>
      </c>
      <c r="EU90" s="129">
        <f t="shared" si="121"/>
        <v>0</v>
      </c>
      <c r="EV90" s="119"/>
      <c r="EW90" s="451">
        <f t="shared" si="122"/>
        <v>0</v>
      </c>
      <c r="EX90" s="80"/>
      <c r="EZ90" s="41">
        <v>7.6</v>
      </c>
      <c r="FA90" s="101">
        <f t="shared" si="97"/>
        <v>4.8057142857142868E-2</v>
      </c>
      <c r="FB90" s="101">
        <f t="shared" si="98"/>
        <v>-2.4028571428571434E-2</v>
      </c>
      <c r="FC90" s="543">
        <f t="shared" si="99"/>
        <v>-200315504.77541655</v>
      </c>
      <c r="FD90" s="514"/>
      <c r="FE90" s="544"/>
      <c r="FF90" s="80"/>
      <c r="FH90" s="41">
        <v>7.4</v>
      </c>
      <c r="FI90" s="101">
        <f t="shared" si="108"/>
        <v>4.9371428571428573E-2</v>
      </c>
      <c r="FJ90" s="119">
        <f t="shared" si="114"/>
        <v>-104133429.74558653</v>
      </c>
      <c r="FK90" s="541">
        <f t="shared" si="110"/>
        <v>104133429.74558653</v>
      </c>
      <c r="FL90" s="541"/>
      <c r="FM90" s="541"/>
      <c r="FN90" s="170">
        <f t="shared" si="115"/>
        <v>0</v>
      </c>
      <c r="FO90" s="184">
        <f t="shared" si="116"/>
        <v>-208266859.49117306</v>
      </c>
      <c r="FP90" s="80"/>
      <c r="FR90" s="41">
        <v>7.6</v>
      </c>
      <c r="FS90" s="101">
        <f t="shared" si="100"/>
        <v>4.8057142857142868E-2</v>
      </c>
      <c r="FT90" s="190">
        <f t="shared" si="104"/>
        <v>4.0126301453429928E+16</v>
      </c>
      <c r="FU90" s="172">
        <f t="shared" si="105"/>
        <v>2.2464561617659946</v>
      </c>
      <c r="FX90" s="80"/>
      <c r="GA90" s="51"/>
      <c r="GB90" s="41">
        <v>8.3000000000000007</v>
      </c>
      <c r="GC90" s="42">
        <v>-1518.6428571428569</v>
      </c>
      <c r="GD90" s="50"/>
      <c r="GE90" s="51"/>
      <c r="GF90" s="41">
        <v>8.3000000000000007</v>
      </c>
      <c r="GG90" s="42">
        <v>2343.9214285714261</v>
      </c>
      <c r="GH90" s="50"/>
      <c r="GI90" s="51"/>
      <c r="GJ90" s="41">
        <v>8.3000000000000007</v>
      </c>
      <c r="GK90" s="42">
        <v>-348.10714285714312</v>
      </c>
      <c r="GL90" s="50"/>
      <c r="GM90" s="51"/>
      <c r="GN90" s="41">
        <v>8.3000000000000007</v>
      </c>
      <c r="GO90" s="42">
        <v>661.40357142857283</v>
      </c>
      <c r="GP90" s="88"/>
    </row>
    <row r="91" spans="11:198">
      <c r="K91" s="63">
        <v>6.5</v>
      </c>
      <c r="L91" s="64">
        <f t="shared" si="146"/>
        <v>2.5330325469439527</v>
      </c>
      <c r="N91" s="63">
        <v>6.5</v>
      </c>
      <c r="O91" s="64">
        <f t="shared" si="147"/>
        <v>1.842971261572274</v>
      </c>
      <c r="BJ91" s="198"/>
      <c r="BK91" s="199"/>
      <c r="BL91" s="124">
        <v>6.8</v>
      </c>
      <c r="BM91" s="101">
        <f t="shared" si="127"/>
        <v>5.3314285714285724E-2</v>
      </c>
      <c r="BN91" s="101">
        <f t="shared" si="135"/>
        <v>6.0000000000000001E-3</v>
      </c>
      <c r="BO91" s="101">
        <f t="shared" si="128"/>
        <v>6.0000000000000001E-3</v>
      </c>
      <c r="BP91" s="101">
        <f t="shared" si="129"/>
        <v>8.2285714285714295E-2</v>
      </c>
      <c r="BQ91" s="119"/>
      <c r="BR91" s="204">
        <f t="shared" si="136"/>
        <v>4.7142857142857146E-2</v>
      </c>
      <c r="BS91" s="101">
        <f t="shared" si="137"/>
        <v>9.1285714285714303E-2</v>
      </c>
      <c r="BT91" s="201">
        <f t="shared" si="138"/>
        <v>3.1988571428571435E-4</v>
      </c>
      <c r="BU91" s="201">
        <f t="shared" si="139"/>
        <v>9.596571428571431E-10</v>
      </c>
      <c r="BV91" s="201">
        <f t="shared" si="140"/>
        <v>2.7857576676384848E-7</v>
      </c>
      <c r="BW91" s="101">
        <f t="shared" si="141"/>
        <v>4.4142857142857157E-2</v>
      </c>
      <c r="BX91" s="119"/>
      <c r="BY91" s="202">
        <f t="shared" si="142"/>
        <v>1.527148464139943E-6</v>
      </c>
      <c r="BZ91" s="42"/>
      <c r="CA91" s="119"/>
      <c r="CB91" s="81"/>
      <c r="CC91" s="124">
        <v>6.8</v>
      </c>
      <c r="CD91" s="101">
        <f t="shared" si="143"/>
        <v>6.0000000000000001E-3</v>
      </c>
      <c r="CE91" s="101">
        <f t="shared" si="144"/>
        <v>5.3314285714285724E-2</v>
      </c>
      <c r="CF91" s="101">
        <f t="shared" si="130"/>
        <v>8.2285714285714295E-2</v>
      </c>
      <c r="CG91" s="101">
        <f t="shared" si="131"/>
        <v>6.0000000000000001E-3</v>
      </c>
      <c r="CI91" s="204">
        <f t="shared" si="145"/>
        <v>2.6657142857142862E-2</v>
      </c>
      <c r="CJ91" s="201">
        <f t="shared" si="132"/>
        <v>7.577061103207002E-8</v>
      </c>
      <c r="CK91" s="201">
        <f t="shared" si="133"/>
        <v>1.4811428571428572E-9</v>
      </c>
      <c r="CM91" s="206">
        <f t="shared" si="134"/>
        <v>1.530223649212829E-7</v>
      </c>
      <c r="CN91" s="209"/>
      <c r="CR91" s="81"/>
      <c r="CS91" s="124">
        <v>7.8</v>
      </c>
      <c r="CT91" s="204">
        <f t="shared" si="92"/>
        <v>130.91781871921339</v>
      </c>
      <c r="CU91" s="80"/>
      <c r="CW91" s="41">
        <v>7.3</v>
      </c>
      <c r="CX91" s="111">
        <f t="shared" si="117"/>
        <v>8.8571428571428593E-2</v>
      </c>
      <c r="CY91" s="129">
        <f t="shared" si="118"/>
        <v>0</v>
      </c>
      <c r="CZ91" s="130"/>
      <c r="DA91" s="174">
        <f t="shared" si="119"/>
        <v>0</v>
      </c>
      <c r="DB91" s="80"/>
      <c r="DD91" s="41">
        <v>7.7</v>
      </c>
      <c r="DE91" s="111">
        <f t="shared" si="93"/>
        <v>8.4000000000000005E-2</v>
      </c>
      <c r="DF91" s="123">
        <f t="shared" si="94"/>
        <v>-4.200000000000001E-2</v>
      </c>
      <c r="DG91" s="552">
        <f t="shared" si="95"/>
        <v>-134500840.64627278</v>
      </c>
      <c r="DH91" s="496"/>
      <c r="DI91" s="553"/>
      <c r="DJ91" s="80"/>
      <c r="DL91" s="41">
        <v>7.5</v>
      </c>
      <c r="DM91" s="111">
        <f t="shared" si="106"/>
        <v>8.6285714285714299E-2</v>
      </c>
      <c r="DN91" s="101">
        <f t="shared" si="111"/>
        <v>-70838627.012421161</v>
      </c>
      <c r="DO91" s="470">
        <f t="shared" si="107"/>
        <v>70838627.012421161</v>
      </c>
      <c r="DP91" s="470"/>
      <c r="DQ91" s="470"/>
      <c r="DR91" s="170">
        <f t="shared" si="112"/>
        <v>0</v>
      </c>
      <c r="DS91" s="171">
        <f t="shared" si="113"/>
        <v>-141677254.02484232</v>
      </c>
      <c r="DT91" s="80"/>
      <c r="DV91" s="41">
        <v>7.7</v>
      </c>
      <c r="DW91" s="111">
        <f t="shared" si="96"/>
        <v>8.4000000000000005E-2</v>
      </c>
      <c r="DX91" s="190">
        <f t="shared" si="102"/>
        <v>1.8090476134554064E+16</v>
      </c>
      <c r="DY91" s="172">
        <f t="shared" si="103"/>
        <v>3.34570399588406</v>
      </c>
      <c r="EB91" s="80"/>
      <c r="ED91" s="81"/>
      <c r="EE91" s="124">
        <v>7.1</v>
      </c>
      <c r="EF91" s="417">
        <f t="shared" si="123"/>
        <v>4.2428571428571434E-2</v>
      </c>
      <c r="EG91" s="579">
        <f t="shared" si="124"/>
        <v>1.3070424489795923E-5</v>
      </c>
      <c r="EH91" s="579"/>
      <c r="EI91" s="119">
        <f t="shared" si="125"/>
        <v>205.63168523302417</v>
      </c>
      <c r="EJ91" s="172">
        <f t="shared" si="126"/>
        <v>1.7020723221879741</v>
      </c>
      <c r="EK91" s="80"/>
      <c r="EN91" s="81"/>
      <c r="EO91" s="124">
        <v>7.8</v>
      </c>
      <c r="EP91" s="204">
        <f t="shared" si="91"/>
        <v>192.38288410790781</v>
      </c>
      <c r="EQ91" s="80"/>
      <c r="ES91" s="41">
        <v>7.3</v>
      </c>
      <c r="ET91" s="124">
        <f t="shared" si="120"/>
        <v>5.0028571428571436E-2</v>
      </c>
      <c r="EU91" s="129">
        <f t="shared" si="121"/>
        <v>0</v>
      </c>
      <c r="EV91" s="119"/>
      <c r="EW91" s="451">
        <f t="shared" si="122"/>
        <v>0</v>
      </c>
      <c r="EX91" s="80"/>
      <c r="EZ91" s="41">
        <v>7.7</v>
      </c>
      <c r="FA91" s="101">
        <f t="shared" si="97"/>
        <v>4.7400000000000005E-2</v>
      </c>
      <c r="FB91" s="101">
        <f t="shared" si="98"/>
        <v>-2.3700000000000002E-2</v>
      </c>
      <c r="FC91" s="543">
        <f t="shared" si="99"/>
        <v>-196346753.46015066</v>
      </c>
      <c r="FD91" s="514"/>
      <c r="FE91" s="544"/>
      <c r="FF91" s="80"/>
      <c r="FH91" s="41">
        <v>7.5</v>
      </c>
      <c r="FI91" s="101">
        <f t="shared" si="108"/>
        <v>4.8714285714285724E-2</v>
      </c>
      <c r="FJ91" s="119">
        <f t="shared" si="114"/>
        <v>-102144468.46547094</v>
      </c>
      <c r="FK91" s="541">
        <f t="shared" si="110"/>
        <v>102144468.46547094</v>
      </c>
      <c r="FL91" s="541"/>
      <c r="FM91" s="541"/>
      <c r="FN91" s="170">
        <f t="shared" si="115"/>
        <v>0</v>
      </c>
      <c r="FO91" s="184">
        <f t="shared" si="116"/>
        <v>-204288936.93094188</v>
      </c>
      <c r="FP91" s="80"/>
      <c r="FR91" s="41">
        <v>7.7</v>
      </c>
      <c r="FS91" s="101">
        <f t="shared" si="100"/>
        <v>4.7400000000000005E-2</v>
      </c>
      <c r="FT91" s="190">
        <f t="shared" si="104"/>
        <v>3.8552047594341184E+16</v>
      </c>
      <c r="FU91" s="172">
        <f t="shared" si="105"/>
        <v>2.2918637159505124</v>
      </c>
      <c r="FX91" s="80"/>
      <c r="GA91" s="51"/>
      <c r="GB91" s="41">
        <v>8.4</v>
      </c>
      <c r="GC91" s="42">
        <v>-1456.0000000000009</v>
      </c>
      <c r="GD91" s="50"/>
      <c r="GE91" s="51"/>
      <c r="GF91" s="41">
        <v>8.4</v>
      </c>
      <c r="GG91" s="42">
        <v>2195.1999999999971</v>
      </c>
      <c r="GH91" s="50"/>
      <c r="GI91" s="51"/>
      <c r="GJ91" s="41">
        <v>8.4</v>
      </c>
      <c r="GK91" s="42">
        <v>-336</v>
      </c>
      <c r="GL91" s="50"/>
      <c r="GM91" s="51"/>
      <c r="GN91" s="41">
        <v>8.4</v>
      </c>
      <c r="GO91" s="42">
        <v>627.20000000000073</v>
      </c>
      <c r="GP91" s="88"/>
    </row>
    <row r="92" spans="11:198">
      <c r="K92" s="63">
        <v>6.6</v>
      </c>
      <c r="L92" s="64">
        <f t="shared" si="146"/>
        <v>2.5851220431469804</v>
      </c>
      <c r="N92" s="63">
        <v>6.6</v>
      </c>
      <c r="O92" s="64">
        <f t="shared" si="147"/>
        <v>1.8734846113350572</v>
      </c>
      <c r="BJ92" s="198"/>
      <c r="BK92" s="199"/>
      <c r="BL92" s="124">
        <v>6.9</v>
      </c>
      <c r="BM92" s="101">
        <f t="shared" si="127"/>
        <v>5.2657142857142861E-2</v>
      </c>
      <c r="BN92" s="101">
        <f t="shared" si="135"/>
        <v>6.0000000000000001E-3</v>
      </c>
      <c r="BO92" s="101">
        <f t="shared" si="128"/>
        <v>6.0000000000000001E-3</v>
      </c>
      <c r="BP92" s="101">
        <f t="shared" si="129"/>
        <v>8.1142857142857142E-2</v>
      </c>
      <c r="BQ92" s="119"/>
      <c r="BR92" s="204">
        <f t="shared" si="136"/>
        <v>4.6571428571428569E-2</v>
      </c>
      <c r="BS92" s="101">
        <f t="shared" si="137"/>
        <v>9.014285714285715E-2</v>
      </c>
      <c r="BT92" s="201">
        <f t="shared" si="138"/>
        <v>3.1594285714285717E-4</v>
      </c>
      <c r="BU92" s="201">
        <f t="shared" si="139"/>
        <v>9.4782857142857138E-10</v>
      </c>
      <c r="BV92" s="201">
        <f t="shared" si="140"/>
        <v>2.6712890962099124E-7</v>
      </c>
      <c r="BW92" s="101">
        <f t="shared" si="141"/>
        <v>4.357142857142858E-2</v>
      </c>
      <c r="BX92" s="119"/>
      <c r="BY92" s="202">
        <f t="shared" si="142"/>
        <v>1.4686402518950445E-6</v>
      </c>
      <c r="BZ92" s="42"/>
      <c r="CA92" s="119"/>
      <c r="CB92" s="81"/>
      <c r="CC92" s="124">
        <v>6.9</v>
      </c>
      <c r="CD92" s="101">
        <f t="shared" si="143"/>
        <v>6.0000000000000001E-3</v>
      </c>
      <c r="CE92" s="101">
        <f t="shared" si="144"/>
        <v>5.2657142857142861E-2</v>
      </c>
      <c r="CF92" s="101">
        <f t="shared" si="130"/>
        <v>8.1142857142857142E-2</v>
      </c>
      <c r="CG92" s="101">
        <f t="shared" si="131"/>
        <v>6.0000000000000001E-3</v>
      </c>
      <c r="CI92" s="204">
        <f t="shared" si="145"/>
        <v>2.632857142857143E-2</v>
      </c>
      <c r="CJ92" s="201">
        <f t="shared" si="132"/>
        <v>7.3003196583090392E-8</v>
      </c>
      <c r="CK92" s="201">
        <f t="shared" si="133"/>
        <v>1.4605714285714285E-9</v>
      </c>
      <c r="CM92" s="206">
        <f t="shared" si="134"/>
        <v>1.4746696459475221E-7</v>
      </c>
      <c r="CN92" s="209"/>
      <c r="CR92" s="81"/>
      <c r="CS92" s="124">
        <v>7.9</v>
      </c>
      <c r="CT92" s="204">
        <f t="shared" si="92"/>
        <v>127.33849163896703</v>
      </c>
      <c r="CU92" s="80"/>
      <c r="CW92" s="57">
        <v>7.4</v>
      </c>
      <c r="CX92" s="111">
        <f t="shared" si="117"/>
        <v>8.7428571428571439E-2</v>
      </c>
      <c r="CY92" s="129">
        <f t="shared" si="118"/>
        <v>0</v>
      </c>
      <c r="CZ92" s="130"/>
      <c r="DA92" s="174">
        <f t="shared" si="119"/>
        <v>0</v>
      </c>
      <c r="DB92" s="80"/>
      <c r="DD92" s="57">
        <v>7.8</v>
      </c>
      <c r="DE92" s="111">
        <f t="shared" si="93"/>
        <v>8.2857142857142879E-2</v>
      </c>
      <c r="DF92" s="123">
        <f t="shared" si="94"/>
        <v>-4.1428571428571447E-2</v>
      </c>
      <c r="DG92" s="552">
        <f t="shared" si="95"/>
        <v>-130917818.71921341</v>
      </c>
      <c r="DH92" s="496"/>
      <c r="DI92" s="553"/>
      <c r="DJ92" s="80"/>
      <c r="DL92" s="57">
        <v>7.6</v>
      </c>
      <c r="DM92" s="111">
        <f t="shared" si="106"/>
        <v>8.5142857142857159E-2</v>
      </c>
      <c r="DN92" s="101">
        <f t="shared" si="111"/>
        <v>-69043687.902071953</v>
      </c>
      <c r="DO92" s="470">
        <f t="shared" si="107"/>
        <v>69043687.902071953</v>
      </c>
      <c r="DP92" s="470"/>
      <c r="DQ92" s="470"/>
      <c r="DR92" s="170">
        <f t="shared" si="112"/>
        <v>0</v>
      </c>
      <c r="DS92" s="171">
        <f t="shared" si="113"/>
        <v>-138087375.80414391</v>
      </c>
      <c r="DT92" s="80"/>
      <c r="DV92" s="57">
        <v>7.8</v>
      </c>
      <c r="DW92" s="111">
        <f t="shared" si="96"/>
        <v>8.2857142857142879E-2</v>
      </c>
      <c r="DX92" s="190">
        <f t="shared" si="102"/>
        <v>1.7139475258196826E+16</v>
      </c>
      <c r="DY92" s="172">
        <f t="shared" si="103"/>
        <v>3.4372708345006844</v>
      </c>
      <c r="EB92" s="80"/>
      <c r="ED92" s="81"/>
      <c r="EE92" s="124">
        <v>7.2</v>
      </c>
      <c r="EF92" s="417">
        <f t="shared" si="123"/>
        <v>4.1857142857142864E-2</v>
      </c>
      <c r="EG92" s="579">
        <f t="shared" si="124"/>
        <v>1.272935510204082E-5</v>
      </c>
      <c r="EH92" s="579"/>
      <c r="EI92" s="119">
        <f t="shared" si="125"/>
        <v>201.70510330285015</v>
      </c>
      <c r="EJ92" s="172">
        <f t="shared" si="126"/>
        <v>1.7352064685963471</v>
      </c>
      <c r="EK92" s="80"/>
      <c r="EN92" s="81"/>
      <c r="EO92" s="124">
        <v>7.9</v>
      </c>
      <c r="EP92" s="204">
        <f t="shared" si="91"/>
        <v>188.4241092737432</v>
      </c>
      <c r="EQ92" s="80"/>
      <c r="ES92" s="41">
        <v>7.4</v>
      </c>
      <c r="ET92" s="124">
        <f t="shared" si="120"/>
        <v>4.9371428571428573E-2</v>
      </c>
      <c r="EU92" s="129">
        <f t="shared" si="121"/>
        <v>0</v>
      </c>
      <c r="EV92" s="119"/>
      <c r="EW92" s="451">
        <f t="shared" si="122"/>
        <v>0</v>
      </c>
      <c r="EX92" s="80"/>
      <c r="EZ92" s="41">
        <v>7.8</v>
      </c>
      <c r="FA92" s="101">
        <f t="shared" si="97"/>
        <v>4.6742857142857148E-2</v>
      </c>
      <c r="FB92" s="101">
        <f t="shared" si="98"/>
        <v>-2.3371428571428574E-2</v>
      </c>
      <c r="FC92" s="543">
        <f t="shared" si="99"/>
        <v>-192382884.1079078</v>
      </c>
      <c r="FD92" s="514"/>
      <c r="FE92" s="544"/>
      <c r="FF92" s="80"/>
      <c r="FH92" s="41">
        <v>7.6</v>
      </c>
      <c r="FI92" s="101">
        <f t="shared" si="108"/>
        <v>4.8057142857142868E-2</v>
      </c>
      <c r="FJ92" s="119">
        <f t="shared" si="114"/>
        <v>-100157752.38770828</v>
      </c>
      <c r="FK92" s="541">
        <f t="shared" si="110"/>
        <v>100157752.38770828</v>
      </c>
      <c r="FL92" s="541"/>
      <c r="FM92" s="541"/>
      <c r="FN92" s="170">
        <f t="shared" si="115"/>
        <v>0</v>
      </c>
      <c r="FO92" s="184">
        <f t="shared" si="116"/>
        <v>-200315504.77541655</v>
      </c>
      <c r="FP92" s="80"/>
      <c r="FR92" s="41">
        <v>7.8</v>
      </c>
      <c r="FS92" s="101">
        <f t="shared" si="100"/>
        <v>4.6742857142857148E-2</v>
      </c>
      <c r="FT92" s="190">
        <f t="shared" si="104"/>
        <v>3.7011174097676688E+16</v>
      </c>
      <c r="FU92" s="172">
        <f t="shared" si="105"/>
        <v>2.3390854237718695</v>
      </c>
      <c r="FX92" s="80"/>
      <c r="GA92" s="51"/>
      <c r="GB92" s="41">
        <v>8.5</v>
      </c>
      <c r="GC92" s="42">
        <v>-1394.6428571428642</v>
      </c>
      <c r="GD92" s="50"/>
      <c r="GE92" s="51"/>
      <c r="GF92" s="41">
        <v>8.5</v>
      </c>
      <c r="GG92" s="42">
        <v>2052.6785714285797</v>
      </c>
      <c r="GH92" s="50"/>
      <c r="GI92" s="51"/>
      <c r="GJ92" s="41">
        <v>8.5</v>
      </c>
      <c r="GK92" s="42">
        <v>-324.10714285714403</v>
      </c>
      <c r="GL92" s="50"/>
      <c r="GM92" s="51"/>
      <c r="GN92" s="41">
        <v>8.5</v>
      </c>
      <c r="GO92" s="42">
        <v>594.19642857143117</v>
      </c>
      <c r="GP92" s="88"/>
    </row>
    <row r="93" spans="11:198">
      <c r="K93" s="63">
        <v>6.7</v>
      </c>
      <c r="L93" s="64">
        <f t="shared" si="146"/>
        <v>2.6395753254340475</v>
      </c>
      <c r="N93" s="63">
        <v>6.7</v>
      </c>
      <c r="O93" s="64">
        <f t="shared" si="147"/>
        <v>1.9051037703120994</v>
      </c>
      <c r="BJ93" s="198"/>
      <c r="BK93" s="199"/>
      <c r="BL93" s="124">
        <v>7</v>
      </c>
      <c r="BM93" s="101">
        <f t="shared" si="127"/>
        <v>5.2000000000000005E-2</v>
      </c>
      <c r="BN93" s="101">
        <f t="shared" si="135"/>
        <v>6.0000000000000001E-3</v>
      </c>
      <c r="BO93" s="101">
        <f t="shared" si="128"/>
        <v>6.0000000000000001E-3</v>
      </c>
      <c r="BP93" s="101">
        <f t="shared" si="129"/>
        <v>0.08</v>
      </c>
      <c r="BQ93" s="119"/>
      <c r="BR93" s="204">
        <f t="shared" si="136"/>
        <v>4.5999999999999999E-2</v>
      </c>
      <c r="BS93" s="101">
        <f t="shared" si="137"/>
        <v>8.900000000000001E-2</v>
      </c>
      <c r="BT93" s="201">
        <f t="shared" si="138"/>
        <v>3.1200000000000005E-4</v>
      </c>
      <c r="BU93" s="201">
        <f t="shared" si="139"/>
        <v>9.3600000000000008E-10</v>
      </c>
      <c r="BV93" s="201">
        <f t="shared" si="140"/>
        <v>2.5600000000000002E-7</v>
      </c>
      <c r="BW93" s="101">
        <f t="shared" si="141"/>
        <v>4.300000000000001E-2</v>
      </c>
      <c r="BX93" s="119"/>
      <c r="BY93" s="202">
        <f t="shared" si="142"/>
        <v>1.4116480000000007E-6</v>
      </c>
      <c r="BZ93" s="42"/>
      <c r="CA93" s="119"/>
      <c r="CB93" s="81"/>
      <c r="CC93" s="124">
        <v>7</v>
      </c>
      <c r="CD93" s="101">
        <f t="shared" si="143"/>
        <v>6.0000000000000001E-3</v>
      </c>
      <c r="CE93" s="101">
        <f t="shared" si="144"/>
        <v>5.2000000000000005E-2</v>
      </c>
      <c r="CF93" s="101">
        <f t="shared" si="130"/>
        <v>0.08</v>
      </c>
      <c r="CG93" s="101">
        <f t="shared" si="131"/>
        <v>6.0000000000000001E-3</v>
      </c>
      <c r="CI93" s="204">
        <f t="shared" si="145"/>
        <v>2.6000000000000002E-2</v>
      </c>
      <c r="CJ93" s="201">
        <f t="shared" si="132"/>
        <v>7.0304000000000032E-8</v>
      </c>
      <c r="CK93" s="201">
        <f t="shared" si="133"/>
        <v>1.44E-9</v>
      </c>
      <c r="CM93" s="206">
        <f t="shared" si="134"/>
        <v>1.4204800000000006E-7</v>
      </c>
      <c r="CN93" s="209"/>
      <c r="CR93" s="81"/>
      <c r="CS93" s="124">
        <v>8</v>
      </c>
      <c r="CT93" s="204">
        <f t="shared" si="92"/>
        <v>123.76305342843139</v>
      </c>
      <c r="CU93" s="80"/>
      <c r="CW93" s="41">
        <v>7.5</v>
      </c>
      <c r="CX93" s="111">
        <f t="shared" si="117"/>
        <v>8.6285714285714299E-2</v>
      </c>
      <c r="CY93" s="129">
        <f t="shared" si="118"/>
        <v>0</v>
      </c>
      <c r="CZ93" s="130"/>
      <c r="DA93" s="174">
        <f t="shared" si="119"/>
        <v>0</v>
      </c>
      <c r="DB93" s="80"/>
      <c r="DD93" s="41">
        <v>7.9</v>
      </c>
      <c r="DE93" s="111">
        <f t="shared" si="93"/>
        <v>8.1714285714285725E-2</v>
      </c>
      <c r="DF93" s="123">
        <f t="shared" si="94"/>
        <v>-4.085714285714287E-2</v>
      </c>
      <c r="DG93" s="552">
        <f t="shared" si="95"/>
        <v>-127338491.63896707</v>
      </c>
      <c r="DH93" s="496"/>
      <c r="DI93" s="553"/>
      <c r="DJ93" s="80"/>
      <c r="DL93" s="41">
        <v>7.7</v>
      </c>
      <c r="DM93" s="111">
        <f t="shared" si="106"/>
        <v>8.4000000000000005E-2</v>
      </c>
      <c r="DN93" s="101">
        <f t="shared" si="111"/>
        <v>-67250420.323136389</v>
      </c>
      <c r="DO93" s="470">
        <f t="shared" si="107"/>
        <v>67250420.323136389</v>
      </c>
      <c r="DP93" s="470"/>
      <c r="DQ93" s="470"/>
      <c r="DR93" s="170">
        <f t="shared" si="112"/>
        <v>0</v>
      </c>
      <c r="DS93" s="171">
        <f t="shared" si="113"/>
        <v>-134500840.64627278</v>
      </c>
      <c r="DT93" s="80"/>
      <c r="DV93" s="41">
        <v>7.9</v>
      </c>
      <c r="DW93" s="111">
        <f t="shared" si="96"/>
        <v>8.1714285714285725E-2</v>
      </c>
      <c r="DX93" s="190">
        <f t="shared" si="102"/>
        <v>1.6215091452887286E+16</v>
      </c>
      <c r="DY93" s="172">
        <f t="shared" si="103"/>
        <v>3.5338882549029247</v>
      </c>
      <c r="EB93" s="80"/>
      <c r="ED93" s="81"/>
      <c r="EE93" s="124">
        <v>7.3</v>
      </c>
      <c r="EF93" s="417">
        <f t="shared" si="123"/>
        <v>4.1285714285714294E-2</v>
      </c>
      <c r="EG93" s="579">
        <f t="shared" si="124"/>
        <v>1.2392791836734698E-5</v>
      </c>
      <c r="EH93" s="579"/>
      <c r="EI93" s="119">
        <f t="shared" si="125"/>
        <v>197.77874714893346</v>
      </c>
      <c r="EJ93" s="172">
        <f t="shared" si="126"/>
        <v>1.7696542477157027</v>
      </c>
      <c r="EK93" s="80"/>
      <c r="EN93" s="81"/>
      <c r="EO93" s="124">
        <v>8</v>
      </c>
      <c r="EP93" s="204">
        <f t="shared" si="91"/>
        <v>184.47065375206367</v>
      </c>
      <c r="EQ93" s="80"/>
      <c r="ES93" s="41">
        <v>7.5</v>
      </c>
      <c r="ET93" s="124">
        <f t="shared" si="120"/>
        <v>4.8714285714285724E-2</v>
      </c>
      <c r="EU93" s="129">
        <f t="shared" si="121"/>
        <v>0</v>
      </c>
      <c r="EV93" s="119"/>
      <c r="EW93" s="451">
        <f t="shared" si="122"/>
        <v>0</v>
      </c>
      <c r="EX93" s="80"/>
      <c r="EZ93" s="41">
        <v>7.9</v>
      </c>
      <c r="FA93" s="101">
        <f t="shared" si="97"/>
        <v>4.6085714285714292E-2</v>
      </c>
      <c r="FB93" s="101">
        <f t="shared" si="98"/>
        <v>-2.3042857142857146E-2</v>
      </c>
      <c r="FC93" s="543">
        <f t="shared" si="99"/>
        <v>-188424109.27374321</v>
      </c>
      <c r="FD93" s="514"/>
      <c r="FE93" s="544"/>
      <c r="FF93" s="80"/>
      <c r="FH93" s="41">
        <v>7.7</v>
      </c>
      <c r="FI93" s="101">
        <f t="shared" si="108"/>
        <v>4.7400000000000005E-2</v>
      </c>
      <c r="FJ93" s="119">
        <f t="shared" si="114"/>
        <v>-98173376.73007533</v>
      </c>
      <c r="FK93" s="541">
        <f t="shared" si="110"/>
        <v>98173376.73007533</v>
      </c>
      <c r="FL93" s="541"/>
      <c r="FM93" s="541"/>
      <c r="FN93" s="170">
        <f t="shared" si="115"/>
        <v>0</v>
      </c>
      <c r="FO93" s="184">
        <f t="shared" si="116"/>
        <v>-196346753.46015066</v>
      </c>
      <c r="FP93" s="80"/>
      <c r="FR93" s="41">
        <v>7.9</v>
      </c>
      <c r="FS93" s="101">
        <f t="shared" si="100"/>
        <v>4.6085714285714292E-2</v>
      </c>
      <c r="FT93" s="190">
        <f t="shared" si="104"/>
        <v>3.5503644955603524E+16</v>
      </c>
      <c r="FU93" s="172">
        <f t="shared" si="105"/>
        <v>2.3882294136056572</v>
      </c>
      <c r="FX93" s="80"/>
      <c r="GA93" s="51"/>
      <c r="GB93" s="41">
        <v>8.6</v>
      </c>
      <c r="GC93" s="42">
        <v>-1334.5714285714348</v>
      </c>
      <c r="GD93" s="50"/>
      <c r="GE93" s="51"/>
      <c r="GF93" s="41">
        <v>8.6</v>
      </c>
      <c r="GG93" s="42">
        <v>1916.2285714285827</v>
      </c>
      <c r="GH93" s="50"/>
      <c r="GI93" s="51"/>
      <c r="GJ93" s="41">
        <v>8.6</v>
      </c>
      <c r="GK93" s="42">
        <v>-312.42857142857247</v>
      </c>
      <c r="GL93" s="50"/>
      <c r="GM93" s="51"/>
      <c r="GN93" s="41">
        <v>8.6</v>
      </c>
      <c r="GO93" s="42">
        <v>562.37142857143044</v>
      </c>
      <c r="GP93" s="88"/>
    </row>
    <row r="94" spans="11:198">
      <c r="K94" s="63">
        <v>6.8</v>
      </c>
      <c r="L94" s="64">
        <f t="shared" si="146"/>
        <v>2.6965087400311769</v>
      </c>
      <c r="N94" s="63">
        <v>6.8</v>
      </c>
      <c r="O94" s="64">
        <f t="shared" si="147"/>
        <v>1.9378656943256758</v>
      </c>
      <c r="BJ94" s="198"/>
      <c r="BK94" s="199"/>
      <c r="BL94" s="124">
        <v>7.1</v>
      </c>
      <c r="BM94" s="101">
        <f t="shared" si="127"/>
        <v>5.1342857142857155E-2</v>
      </c>
      <c r="BN94" s="101">
        <f t="shared" si="135"/>
        <v>6.0000000000000001E-3</v>
      </c>
      <c r="BO94" s="101">
        <f t="shared" si="128"/>
        <v>6.0000000000000001E-3</v>
      </c>
      <c r="BP94" s="101">
        <f t="shared" si="129"/>
        <v>7.8857142857142862E-2</v>
      </c>
      <c r="BQ94" s="119"/>
      <c r="BR94" s="204">
        <f t="shared" si="136"/>
        <v>4.5428571428571429E-2</v>
      </c>
      <c r="BS94" s="101">
        <f t="shared" si="137"/>
        <v>8.785714285714287E-2</v>
      </c>
      <c r="BT94" s="201">
        <f t="shared" si="138"/>
        <v>3.0805714285714293E-4</v>
      </c>
      <c r="BU94" s="201">
        <f t="shared" si="139"/>
        <v>9.2417142857142887E-10</v>
      </c>
      <c r="BV94" s="201">
        <f t="shared" si="140"/>
        <v>2.4518455976676392E-7</v>
      </c>
      <c r="BW94" s="101">
        <f t="shared" si="141"/>
        <v>4.242857142857144E-2</v>
      </c>
      <c r="BX94" s="119"/>
      <c r="BY94" s="202">
        <f t="shared" si="142"/>
        <v>1.3561517807580183E-6</v>
      </c>
      <c r="BZ94" s="42"/>
      <c r="CA94" s="119"/>
      <c r="CB94" s="81"/>
      <c r="CC94" s="124">
        <v>7.1</v>
      </c>
      <c r="CD94" s="101">
        <f t="shared" si="143"/>
        <v>6.0000000000000001E-3</v>
      </c>
      <c r="CE94" s="101">
        <f t="shared" si="144"/>
        <v>5.1342857142857155E-2</v>
      </c>
      <c r="CF94" s="101">
        <f t="shared" si="130"/>
        <v>7.8857142857142862E-2</v>
      </c>
      <c r="CG94" s="101">
        <f t="shared" si="131"/>
        <v>6.0000000000000001E-3</v>
      </c>
      <c r="CI94" s="204">
        <f t="shared" si="145"/>
        <v>2.5671428571428578E-2</v>
      </c>
      <c r="CJ94" s="201">
        <f t="shared" si="132"/>
        <v>6.7672169947521908E-8</v>
      </c>
      <c r="CK94" s="201">
        <f t="shared" si="133"/>
        <v>1.4194285714285715E-9</v>
      </c>
      <c r="CM94" s="206">
        <f t="shared" si="134"/>
        <v>1.367637684664724E-7</v>
      </c>
      <c r="CN94" s="209"/>
      <c r="CR94" s="81"/>
      <c r="CS94" s="124">
        <v>8.1</v>
      </c>
      <c r="CT94" s="204">
        <f t="shared" si="92"/>
        <v>120.19171157259335</v>
      </c>
      <c r="CU94" s="80"/>
      <c r="CW94" s="57">
        <v>7.6</v>
      </c>
      <c r="CX94" s="111">
        <f t="shared" si="117"/>
        <v>8.5142857142857159E-2</v>
      </c>
      <c r="CY94" s="129">
        <f t="shared" si="118"/>
        <v>0</v>
      </c>
      <c r="CZ94" s="130"/>
      <c r="DA94" s="174">
        <f t="shared" si="119"/>
        <v>0</v>
      </c>
      <c r="DB94" s="80"/>
      <c r="DD94" s="57">
        <v>8</v>
      </c>
      <c r="DE94" s="111">
        <f t="shared" si="93"/>
        <v>8.0571428571428585E-2</v>
      </c>
      <c r="DF94" s="123">
        <f t="shared" si="94"/>
        <v>-4.02857142857143E-2</v>
      </c>
      <c r="DG94" s="552">
        <f t="shared" si="95"/>
        <v>-123763053.42843144</v>
      </c>
      <c r="DH94" s="496"/>
      <c r="DI94" s="553"/>
      <c r="DJ94" s="80"/>
      <c r="DL94" s="57">
        <v>7.8</v>
      </c>
      <c r="DM94" s="111">
        <f t="shared" si="106"/>
        <v>8.2857142857142879E-2</v>
      </c>
      <c r="DN94" s="101">
        <f t="shared" si="111"/>
        <v>-65458909.359606706</v>
      </c>
      <c r="DO94" s="470">
        <f t="shared" si="107"/>
        <v>65458909.359606706</v>
      </c>
      <c r="DP94" s="470"/>
      <c r="DQ94" s="470"/>
      <c r="DR94" s="170">
        <f t="shared" si="112"/>
        <v>0</v>
      </c>
      <c r="DS94" s="171">
        <f t="shared" si="113"/>
        <v>-130917818.71921341</v>
      </c>
      <c r="DT94" s="80"/>
      <c r="DV94" s="57">
        <v>8</v>
      </c>
      <c r="DW94" s="111">
        <f t="shared" si="96"/>
        <v>8.0571428571428585E-2</v>
      </c>
      <c r="DX94" s="190">
        <f t="shared" si="102"/>
        <v>1.5317293393928774E+16</v>
      </c>
      <c r="DY94" s="172">
        <f t="shared" si="103"/>
        <v>3.6359801050013836</v>
      </c>
      <c r="EB94" s="80"/>
      <c r="ED94" s="81"/>
      <c r="EE94" s="124">
        <v>7.4</v>
      </c>
      <c r="EF94" s="417">
        <f t="shared" si="123"/>
        <v>4.0714285714285717E-2</v>
      </c>
      <c r="EG94" s="579">
        <f t="shared" si="124"/>
        <v>1.2060734693877553E-5</v>
      </c>
      <c r="EH94" s="579"/>
      <c r="EI94" s="119">
        <f t="shared" si="125"/>
        <v>193.85263791549522</v>
      </c>
      <c r="EJ94" s="172">
        <f t="shared" si="126"/>
        <v>1.8054951625294517</v>
      </c>
      <c r="EK94" s="80"/>
      <c r="EN94" s="81"/>
      <c r="EO94" s="124">
        <v>8.1</v>
      </c>
      <c r="EP94" s="204">
        <f t="shared" si="91"/>
        <v>180.52275545164503</v>
      </c>
      <c r="EQ94" s="80"/>
      <c r="ES94" s="41">
        <v>7.6</v>
      </c>
      <c r="ET94" s="124">
        <f t="shared" si="120"/>
        <v>4.8057142857142868E-2</v>
      </c>
      <c r="EU94" s="129">
        <f t="shared" si="121"/>
        <v>0</v>
      </c>
      <c r="EV94" s="119"/>
      <c r="EW94" s="451">
        <f t="shared" si="122"/>
        <v>0</v>
      </c>
      <c r="EX94" s="80"/>
      <c r="EZ94" s="41">
        <v>8</v>
      </c>
      <c r="FA94" s="101">
        <f t="shared" si="97"/>
        <v>4.5428571428571436E-2</v>
      </c>
      <c r="FB94" s="101">
        <f t="shared" si="98"/>
        <v>-2.2714285714285718E-2</v>
      </c>
      <c r="FC94" s="543">
        <f t="shared" si="99"/>
        <v>-184470653.75206366</v>
      </c>
      <c r="FD94" s="514"/>
      <c r="FE94" s="544"/>
      <c r="FF94" s="80"/>
      <c r="FH94" s="41">
        <v>7.8</v>
      </c>
      <c r="FI94" s="101">
        <f t="shared" si="108"/>
        <v>4.6742857142857148E-2</v>
      </c>
      <c r="FJ94" s="119">
        <f t="shared" si="114"/>
        <v>-96191442.053953901</v>
      </c>
      <c r="FK94" s="541">
        <f t="shared" si="110"/>
        <v>96191442.053953901</v>
      </c>
      <c r="FL94" s="541"/>
      <c r="FM94" s="541"/>
      <c r="FN94" s="170">
        <f t="shared" si="115"/>
        <v>0</v>
      </c>
      <c r="FO94" s="184">
        <f t="shared" si="116"/>
        <v>-192382884.1079078</v>
      </c>
      <c r="FP94" s="80"/>
      <c r="FR94" s="41">
        <v>8</v>
      </c>
      <c r="FS94" s="101">
        <f t="shared" si="100"/>
        <v>4.5428571428571436E-2</v>
      </c>
      <c r="FT94" s="190">
        <f t="shared" si="104"/>
        <v>3.402942209571376E+16</v>
      </c>
      <c r="FU94" s="172">
        <f t="shared" si="105"/>
        <v>2.4394123989218306</v>
      </c>
      <c r="FX94" s="80"/>
      <c r="GA94" s="51"/>
      <c r="GB94" s="41">
        <v>8.6999999999999993</v>
      </c>
      <c r="GC94" s="42">
        <v>-1275.7857142857201</v>
      </c>
      <c r="GD94" s="50"/>
      <c r="GE94" s="51"/>
      <c r="GF94" s="41">
        <v>8.6999999999999993</v>
      </c>
      <c r="GG94" s="42">
        <v>1785.7214285714363</v>
      </c>
      <c r="GH94" s="50"/>
      <c r="GI94" s="51"/>
      <c r="GJ94" s="41">
        <v>8.6999999999999993</v>
      </c>
      <c r="GK94" s="42">
        <v>-300.96428571428669</v>
      </c>
      <c r="GL94" s="50"/>
      <c r="GM94" s="51"/>
      <c r="GN94" s="41">
        <v>8.6999999999999993</v>
      </c>
      <c r="GO94" s="42">
        <v>531.70357142857574</v>
      </c>
      <c r="GP94" s="88"/>
    </row>
    <row r="95" spans="11:198">
      <c r="K95" s="63">
        <v>6.9</v>
      </c>
      <c r="L95" s="64">
        <f t="shared" si="146"/>
        <v>2.7560398251547977</v>
      </c>
      <c r="N95" s="63">
        <v>6.9</v>
      </c>
      <c r="O95" s="64">
        <f t="shared" si="147"/>
        <v>1.9718058836055314</v>
      </c>
      <c r="BJ95" s="198"/>
      <c r="BK95" s="199"/>
      <c r="BL95" s="124">
        <v>7.2</v>
      </c>
      <c r="BM95" s="101">
        <f t="shared" si="127"/>
        <v>5.0685714285714292E-2</v>
      </c>
      <c r="BN95" s="101">
        <f t="shared" si="135"/>
        <v>6.0000000000000001E-3</v>
      </c>
      <c r="BO95" s="101">
        <f t="shared" si="128"/>
        <v>6.0000000000000001E-3</v>
      </c>
      <c r="BP95" s="101">
        <f t="shared" si="129"/>
        <v>7.7714285714285722E-2</v>
      </c>
      <c r="BQ95" s="119"/>
      <c r="BR95" s="204">
        <f t="shared" si="136"/>
        <v>4.4857142857142859E-2</v>
      </c>
      <c r="BS95" s="101">
        <f t="shared" si="137"/>
        <v>8.671428571428573E-2</v>
      </c>
      <c r="BT95" s="201">
        <f t="shared" si="138"/>
        <v>3.0411428571428575E-4</v>
      </c>
      <c r="BU95" s="201">
        <f t="shared" si="139"/>
        <v>9.1234285714285736E-10</v>
      </c>
      <c r="BV95" s="201">
        <f t="shared" si="140"/>
        <v>2.346781107871721E-7</v>
      </c>
      <c r="BW95" s="101">
        <f t="shared" si="141"/>
        <v>4.1857142857142871E-2</v>
      </c>
      <c r="BX95" s="119"/>
      <c r="BY95" s="202">
        <f t="shared" si="142"/>
        <v>1.3021316664723042E-6</v>
      </c>
      <c r="BZ95" s="42"/>
      <c r="CA95" s="119"/>
      <c r="CB95" s="81"/>
      <c r="CC95" s="124">
        <v>7.2</v>
      </c>
      <c r="CD95" s="101">
        <f t="shared" si="143"/>
        <v>6.0000000000000001E-3</v>
      </c>
      <c r="CE95" s="101">
        <f t="shared" si="144"/>
        <v>5.0685714285714292E-2</v>
      </c>
      <c r="CF95" s="101">
        <f t="shared" si="130"/>
        <v>7.7714285714285722E-2</v>
      </c>
      <c r="CG95" s="101">
        <f t="shared" si="131"/>
        <v>6.0000000000000001E-3</v>
      </c>
      <c r="CI95" s="204">
        <f t="shared" si="145"/>
        <v>2.5342857142857146E-2</v>
      </c>
      <c r="CJ95" s="201">
        <f t="shared" si="132"/>
        <v>6.5106855090379043E-8</v>
      </c>
      <c r="CK95" s="201">
        <f t="shared" si="133"/>
        <v>1.398857142857143E-9</v>
      </c>
      <c r="CM95" s="206">
        <f t="shared" si="134"/>
        <v>1.3161256732361523E-7</v>
      </c>
      <c r="CN95" s="209"/>
      <c r="CR95" s="81"/>
      <c r="CS95" s="124">
        <v>8.1999999999999993</v>
      </c>
      <c r="CT95" s="204">
        <f t="shared" si="92"/>
        <v>116.62468818132844</v>
      </c>
      <c r="CU95" s="80"/>
      <c r="CW95" s="41">
        <v>7.7</v>
      </c>
      <c r="CX95" s="111">
        <f t="shared" si="117"/>
        <v>8.4000000000000005E-2</v>
      </c>
      <c r="CY95" s="129">
        <f t="shared" si="118"/>
        <v>0</v>
      </c>
      <c r="CZ95" s="130"/>
      <c r="DA95" s="174">
        <f t="shared" si="119"/>
        <v>0</v>
      </c>
      <c r="DB95" s="80"/>
      <c r="DD95" s="41">
        <v>8.1</v>
      </c>
      <c r="DE95" s="111">
        <f t="shared" si="93"/>
        <v>7.9428571428571446E-2</v>
      </c>
      <c r="DF95" s="123">
        <f t="shared" si="94"/>
        <v>-3.971428571428573E-2</v>
      </c>
      <c r="DG95" s="552">
        <f t="shared" si="95"/>
        <v>-120191711.57259338</v>
      </c>
      <c r="DH95" s="496"/>
      <c r="DI95" s="553"/>
      <c r="DJ95" s="80"/>
      <c r="DL95" s="41">
        <v>7.9</v>
      </c>
      <c r="DM95" s="111">
        <f t="shared" si="106"/>
        <v>8.1714285714285725E-2</v>
      </c>
      <c r="DN95" s="101">
        <f t="shared" si="111"/>
        <v>-63669245.819483534</v>
      </c>
      <c r="DO95" s="470">
        <f t="shared" si="107"/>
        <v>63669245.819483534</v>
      </c>
      <c r="DP95" s="470"/>
      <c r="DQ95" s="470"/>
      <c r="DR95" s="170">
        <f t="shared" si="112"/>
        <v>0</v>
      </c>
      <c r="DS95" s="171">
        <f t="shared" si="113"/>
        <v>-127338491.63896707</v>
      </c>
      <c r="DT95" s="80"/>
      <c r="DV95" s="41">
        <v>8.1</v>
      </c>
      <c r="DW95" s="111">
        <f t="shared" si="96"/>
        <v>7.9428571428571446E-2</v>
      </c>
      <c r="DX95" s="190">
        <f t="shared" si="102"/>
        <v>1.4446047530749476E+16</v>
      </c>
      <c r="DY95" s="172">
        <f>$DX$9/SQRT(DX95)</f>
        <v>3.744018569268889</v>
      </c>
      <c r="EB95" s="80"/>
      <c r="ED95" s="81"/>
      <c r="EE95" s="124">
        <v>7.5</v>
      </c>
      <c r="EF95" s="417">
        <f t="shared" si="123"/>
        <v>4.0142857142857147E-2</v>
      </c>
      <c r="EG95" s="579">
        <f t="shared" si="124"/>
        <v>1.1733183673469391E-5</v>
      </c>
      <c r="EH95" s="579"/>
      <c r="EI95" s="119">
        <f t="shared" si="125"/>
        <v>189.92679861709249</v>
      </c>
      <c r="EJ95" s="172">
        <f t="shared" si="126"/>
        <v>1.8428152453916091</v>
      </c>
      <c r="EK95" s="80"/>
      <c r="EN95" s="81"/>
      <c r="EO95" s="124">
        <v>8.1999999999999993</v>
      </c>
      <c r="EP95" s="204">
        <f t="shared" si="91"/>
        <v>176.58066634525079</v>
      </c>
      <c r="EQ95" s="80"/>
      <c r="ES95" s="41">
        <v>7.7</v>
      </c>
      <c r="ET95" s="124">
        <f t="shared" si="120"/>
        <v>4.7400000000000005E-2</v>
      </c>
      <c r="EU95" s="129">
        <f t="shared" si="121"/>
        <v>0</v>
      </c>
      <c r="EV95" s="119"/>
      <c r="EW95" s="451">
        <f t="shared" si="122"/>
        <v>0</v>
      </c>
      <c r="EX95" s="80"/>
      <c r="EZ95" s="41">
        <v>8.1</v>
      </c>
      <c r="FA95" s="101">
        <f t="shared" si="97"/>
        <v>4.477142857142858E-2</v>
      </c>
      <c r="FB95" s="101">
        <f t="shared" si="98"/>
        <v>-2.238571428571429E-2</v>
      </c>
      <c r="FC95" s="543">
        <f t="shared" si="99"/>
        <v>-180522755.45164502</v>
      </c>
      <c r="FD95" s="514"/>
      <c r="FE95" s="544"/>
      <c r="FF95" s="80"/>
      <c r="FH95" s="41">
        <v>7.9</v>
      </c>
      <c r="FI95" s="101">
        <f t="shared" si="108"/>
        <v>4.6085714285714292E-2</v>
      </c>
      <c r="FJ95" s="119">
        <f t="shared" si="114"/>
        <v>-94212054.636871606</v>
      </c>
      <c r="FK95" s="541">
        <f t="shared" si="110"/>
        <v>94212054.636871606</v>
      </c>
      <c r="FL95" s="541"/>
      <c r="FM95" s="541"/>
      <c r="FN95" s="170">
        <f t="shared" si="115"/>
        <v>0</v>
      </c>
      <c r="FO95" s="184">
        <f t="shared" si="116"/>
        <v>-188424109.27374321</v>
      </c>
      <c r="FP95" s="80"/>
      <c r="FR95" s="41">
        <v>8.1</v>
      </c>
      <c r="FS95" s="101">
        <f t="shared" si="100"/>
        <v>4.477142857142858E-2</v>
      </c>
      <c r="FT95" s="190">
        <f t="shared" si="104"/>
        <v>3.2588465235854432E+16</v>
      </c>
      <c r="FU95" s="172">
        <f t="shared" si="105"/>
        <v>2.4927605324556295</v>
      </c>
      <c r="FX95" s="80"/>
      <c r="GA95" s="51"/>
      <c r="GB95" s="41">
        <v>8.8000000000000007</v>
      </c>
      <c r="GC95" s="42">
        <v>-1218.2857142857201</v>
      </c>
      <c r="GD95" s="50"/>
      <c r="GE95" s="51"/>
      <c r="GF95" s="41">
        <v>8.8000000000000007</v>
      </c>
      <c r="GG95" s="42">
        <v>1661.0285714285928</v>
      </c>
      <c r="GH95" s="50"/>
      <c r="GI95" s="51"/>
      <c r="GJ95" s="41">
        <v>8.8000000000000007</v>
      </c>
      <c r="GK95" s="42">
        <v>-289.71428571428714</v>
      </c>
      <c r="GL95" s="50"/>
      <c r="GM95" s="51"/>
      <c r="GN95" s="41">
        <v>8.8000000000000007</v>
      </c>
      <c r="GO95" s="42">
        <v>502.17142857143335</v>
      </c>
      <c r="GP95" s="88"/>
    </row>
    <row r="96" spans="11:198">
      <c r="K96" s="63">
        <v>7</v>
      </c>
      <c r="L96" s="64">
        <f t="shared" si="146"/>
        <v>2.8182857142857149</v>
      </c>
      <c r="N96" s="63">
        <v>7</v>
      </c>
      <c r="O96" s="64">
        <f t="shared" si="147"/>
        <v>2.0069576138147571</v>
      </c>
      <c r="BJ96" s="198"/>
      <c r="BK96" s="199"/>
      <c r="BL96" s="124">
        <v>7.3</v>
      </c>
      <c r="BM96" s="101">
        <f t="shared" si="127"/>
        <v>5.0028571428571436E-2</v>
      </c>
      <c r="BN96" s="101">
        <f t="shared" si="135"/>
        <v>6.0000000000000001E-3</v>
      </c>
      <c r="BO96" s="101">
        <f t="shared" si="128"/>
        <v>6.0000000000000001E-3</v>
      </c>
      <c r="BP96" s="101">
        <f t="shared" si="129"/>
        <v>7.6571428571428582E-2</v>
      </c>
      <c r="BQ96" s="119"/>
      <c r="BR96" s="204">
        <f t="shared" si="136"/>
        <v>4.4285714285714289E-2</v>
      </c>
      <c r="BS96" s="101">
        <f t="shared" si="137"/>
        <v>8.557142857142859E-2</v>
      </c>
      <c r="BT96" s="201">
        <f t="shared" si="138"/>
        <v>3.0017142857142863E-4</v>
      </c>
      <c r="BU96" s="201">
        <f t="shared" si="139"/>
        <v>9.0051428571428585E-10</v>
      </c>
      <c r="BV96" s="201">
        <f t="shared" si="140"/>
        <v>2.2447617492711385E-7</v>
      </c>
      <c r="BW96" s="101">
        <f t="shared" si="141"/>
        <v>4.1285714285714301E-2</v>
      </c>
      <c r="BX96" s="119"/>
      <c r="BY96" s="202">
        <f t="shared" si="142"/>
        <v>1.2495677294460653E-6</v>
      </c>
      <c r="BZ96" s="42"/>
      <c r="CA96" s="119"/>
      <c r="CB96" s="81"/>
      <c r="CC96" s="124">
        <v>7.3</v>
      </c>
      <c r="CD96" s="101">
        <f t="shared" si="143"/>
        <v>6.0000000000000001E-3</v>
      </c>
      <c r="CE96" s="101">
        <f t="shared" si="144"/>
        <v>5.0028571428571436E-2</v>
      </c>
      <c r="CF96" s="101">
        <f t="shared" si="130"/>
        <v>7.6571428571428582E-2</v>
      </c>
      <c r="CG96" s="101">
        <f t="shared" si="131"/>
        <v>6.0000000000000001E-3</v>
      </c>
      <c r="CI96" s="204">
        <f t="shared" si="145"/>
        <v>2.5014285714285718E-2</v>
      </c>
      <c r="CJ96" s="201">
        <f t="shared" si="132"/>
        <v>6.2607204093294497E-8</v>
      </c>
      <c r="CK96" s="201">
        <f t="shared" si="133"/>
        <v>1.3782857142857145E-9</v>
      </c>
      <c r="CM96" s="206">
        <f t="shared" si="134"/>
        <v>1.265926939008747E-7</v>
      </c>
      <c r="CN96" s="209"/>
      <c r="CR96" s="81"/>
      <c r="CS96" s="124">
        <v>8.3000000000000007</v>
      </c>
      <c r="CT96" s="204">
        <f t="shared" si="92"/>
        <v>113.06222127263311</v>
      </c>
      <c r="CU96" s="80"/>
      <c r="CW96" s="57">
        <v>7.8</v>
      </c>
      <c r="CX96" s="111">
        <f t="shared" si="117"/>
        <v>8.2857142857142879E-2</v>
      </c>
      <c r="CY96" s="129">
        <f t="shared" si="118"/>
        <v>0</v>
      </c>
      <c r="CZ96" s="130"/>
      <c r="DA96" s="174">
        <f t="shared" si="119"/>
        <v>0</v>
      </c>
      <c r="DB96" s="80"/>
      <c r="DD96" s="57">
        <v>8.1999999999999993</v>
      </c>
      <c r="DE96" s="111">
        <f t="shared" si="93"/>
        <v>7.8285714285714306E-2</v>
      </c>
      <c r="DF96" s="123">
        <f t="shared" si="94"/>
        <v>-3.914285714285716E-2</v>
      </c>
      <c r="DG96" s="552">
        <f t="shared" si="95"/>
        <v>-116624688.18132849</v>
      </c>
      <c r="DH96" s="496"/>
      <c r="DI96" s="553"/>
      <c r="DJ96" s="80"/>
      <c r="DL96" s="57">
        <v>8</v>
      </c>
      <c r="DM96" s="111">
        <f t="shared" si="106"/>
        <v>8.0571428571428585E-2</v>
      </c>
      <c r="DN96" s="101">
        <f t="shared" si="111"/>
        <v>-61881526.714215718</v>
      </c>
      <c r="DO96" s="470">
        <f t="shared" si="107"/>
        <v>61881526.714215718</v>
      </c>
      <c r="DP96" s="470"/>
      <c r="DQ96" s="470"/>
      <c r="DR96" s="170">
        <f t="shared" si="112"/>
        <v>0</v>
      </c>
      <c r="DS96" s="171">
        <f t="shared" si="113"/>
        <v>-123763053.42843144</v>
      </c>
      <c r="DT96" s="80"/>
      <c r="DV96" s="57">
        <v>8.1999999999999993</v>
      </c>
      <c r="DW96" s="111">
        <f t="shared" si="96"/>
        <v>7.8285714285714306E-2</v>
      </c>
      <c r="DX96" s="190">
        <f t="shared" si="102"/>
        <v>1.3601317893392102E+16</v>
      </c>
      <c r="DY96" s="172">
        <f t="shared" ref="DY96:DY153" si="148">$DX$9/SQRT(DX96)</f>
        <v>3.8585312168238199</v>
      </c>
      <c r="EB96" s="80"/>
      <c r="ED96" s="81"/>
      <c r="EE96" s="124">
        <v>7.6</v>
      </c>
      <c r="EF96" s="417">
        <f t="shared" si="123"/>
        <v>3.9571428571428577E-2</v>
      </c>
      <c r="EG96" s="579">
        <f t="shared" si="124"/>
        <v>1.1410138775510209E-5</v>
      </c>
      <c r="EH96" s="579"/>
      <c r="EI96" s="119">
        <f t="shared" si="125"/>
        <v>186.00125432178822</v>
      </c>
      <c r="EJ96" s="172">
        <f t="shared" si="126"/>
        <v>1.8817077404999034</v>
      </c>
      <c r="EK96" s="80"/>
      <c r="EN96" s="81"/>
      <c r="EO96" s="124">
        <v>8.3000000000000007</v>
      </c>
      <c r="EP96" s="204">
        <f t="shared" si="91"/>
        <v>172.64465350120767</v>
      </c>
      <c r="EQ96" s="80"/>
      <c r="ES96" s="41">
        <v>7.8</v>
      </c>
      <c r="ET96" s="124">
        <f t="shared" si="120"/>
        <v>4.6742857142857148E-2</v>
      </c>
      <c r="EU96" s="129">
        <f t="shared" si="121"/>
        <v>0</v>
      </c>
      <c r="EV96" s="119"/>
      <c r="EW96" s="451">
        <f t="shared" si="122"/>
        <v>0</v>
      </c>
      <c r="EX96" s="80"/>
      <c r="EZ96" s="41">
        <v>8.1999999999999993</v>
      </c>
      <c r="FA96" s="101">
        <f t="shared" si="97"/>
        <v>4.4114285714285724E-2</v>
      </c>
      <c r="FB96" s="101">
        <f t="shared" si="98"/>
        <v>-2.2057142857142862E-2</v>
      </c>
      <c r="FC96" s="543">
        <f t="shared" si="99"/>
        <v>-176580666.34525079</v>
      </c>
      <c r="FD96" s="514"/>
      <c r="FE96" s="544"/>
      <c r="FF96" s="80"/>
      <c r="FH96" s="41">
        <v>8</v>
      </c>
      <c r="FI96" s="101">
        <f t="shared" si="108"/>
        <v>4.5428571428571436E-2</v>
      </c>
      <c r="FJ96" s="119">
        <f t="shared" si="114"/>
        <v>-92235326.876031831</v>
      </c>
      <c r="FK96" s="541">
        <f t="shared" si="110"/>
        <v>92235326.876031831</v>
      </c>
      <c r="FL96" s="541"/>
      <c r="FM96" s="541"/>
      <c r="FN96" s="170">
        <f t="shared" si="115"/>
        <v>0</v>
      </c>
      <c r="FO96" s="184">
        <f t="shared" si="116"/>
        <v>-184470653.75206366</v>
      </c>
      <c r="FP96" s="80"/>
      <c r="FR96" s="41">
        <v>8.1999999999999993</v>
      </c>
      <c r="FS96" s="101">
        <f t="shared" si="100"/>
        <v>4.4114285714285724E-2</v>
      </c>
      <c r="FT96" s="190">
        <f t="shared" si="104"/>
        <v>3.1180731726932784E+16</v>
      </c>
      <c r="FU96" s="172">
        <f t="shared" si="105"/>
        <v>2.5484103628885357</v>
      </c>
      <c r="FX96" s="80"/>
      <c r="GA96" s="51"/>
      <c r="GB96" s="41">
        <v>8.9</v>
      </c>
      <c r="GC96" s="42">
        <v>-1162.0714285714357</v>
      </c>
      <c r="GD96" s="50"/>
      <c r="GE96" s="51"/>
      <c r="GF96" s="41">
        <v>8.9</v>
      </c>
      <c r="GG96" s="42">
        <v>1542.0214285714464</v>
      </c>
      <c r="GH96" s="50"/>
      <c r="GI96" s="51"/>
      <c r="GJ96" s="41">
        <v>8.9</v>
      </c>
      <c r="GK96" s="42">
        <v>-278.6785714285727</v>
      </c>
      <c r="GL96" s="50"/>
      <c r="GM96" s="51"/>
      <c r="GN96" s="41">
        <v>8.9</v>
      </c>
      <c r="GO96" s="42">
        <v>473.7535714285732</v>
      </c>
      <c r="GP96" s="88"/>
    </row>
    <row r="97" spans="11:198">
      <c r="K97" s="63">
        <v>7.1</v>
      </c>
      <c r="L97" s="64">
        <f t="shared" si="146"/>
        <v>2.8833742749367781</v>
      </c>
      <c r="N97" s="63">
        <v>7.1</v>
      </c>
      <c r="O97" s="64">
        <f t="shared" si="147"/>
        <v>2.0433572115509708</v>
      </c>
      <c r="BJ97" s="198"/>
      <c r="BK97" s="199"/>
      <c r="BL97" s="124">
        <v>7.4</v>
      </c>
      <c r="BM97" s="101">
        <f t="shared" si="127"/>
        <v>4.9371428571428573E-2</v>
      </c>
      <c r="BN97" s="101">
        <f t="shared" si="135"/>
        <v>6.0000000000000001E-3</v>
      </c>
      <c r="BO97" s="101">
        <f t="shared" si="128"/>
        <v>6.0000000000000001E-3</v>
      </c>
      <c r="BP97" s="101">
        <f t="shared" si="129"/>
        <v>7.5428571428571428E-2</v>
      </c>
      <c r="BQ97" s="119"/>
      <c r="BR97" s="204">
        <f t="shared" si="136"/>
        <v>4.3714285714285712E-2</v>
      </c>
      <c r="BS97" s="101">
        <f t="shared" si="137"/>
        <v>8.4428571428571436E-2</v>
      </c>
      <c r="BT97" s="201">
        <f t="shared" si="138"/>
        <v>2.9622857142857145E-4</v>
      </c>
      <c r="BU97" s="201">
        <f t="shared" si="139"/>
        <v>8.8868571428571434E-10</v>
      </c>
      <c r="BV97" s="201">
        <f t="shared" si="140"/>
        <v>2.1457427405247815E-7</v>
      </c>
      <c r="BW97" s="101">
        <f t="shared" si="141"/>
        <v>4.0714285714285724E-2</v>
      </c>
      <c r="BX97" s="119"/>
      <c r="BY97" s="202">
        <f t="shared" si="142"/>
        <v>1.1984400419825079E-6</v>
      </c>
      <c r="BZ97" s="42"/>
      <c r="CA97" s="119"/>
      <c r="CB97" s="81"/>
      <c r="CC97" s="124">
        <v>7.4</v>
      </c>
      <c r="CD97" s="101">
        <f t="shared" si="143"/>
        <v>6.0000000000000001E-3</v>
      </c>
      <c r="CE97" s="101">
        <f t="shared" si="144"/>
        <v>4.9371428571428573E-2</v>
      </c>
      <c r="CF97" s="101">
        <f t="shared" si="130"/>
        <v>7.5428571428571428E-2</v>
      </c>
      <c r="CG97" s="101">
        <f t="shared" si="131"/>
        <v>6.0000000000000001E-3</v>
      </c>
      <c r="CI97" s="204">
        <f t="shared" si="145"/>
        <v>2.4685714285714287E-2</v>
      </c>
      <c r="CJ97" s="201">
        <f t="shared" si="132"/>
        <v>6.0172365620991252E-8</v>
      </c>
      <c r="CK97" s="201">
        <f t="shared" si="133"/>
        <v>1.3577142857142858E-9</v>
      </c>
      <c r="CM97" s="206">
        <f t="shared" si="134"/>
        <v>1.217024455276968E-7</v>
      </c>
      <c r="CN97" s="209"/>
      <c r="CR97" s="81"/>
      <c r="CS97" s="124">
        <v>8.4</v>
      </c>
      <c r="CT97" s="204">
        <f t="shared" si="92"/>
        <v>109.50456619086407</v>
      </c>
      <c r="CU97" s="80"/>
      <c r="CW97" s="41">
        <v>7.9</v>
      </c>
      <c r="CX97" s="111">
        <f t="shared" si="117"/>
        <v>8.1714285714285725E-2</v>
      </c>
      <c r="CY97" s="129">
        <f t="shared" si="118"/>
        <v>0</v>
      </c>
      <c r="CZ97" s="130"/>
      <c r="DA97" s="174">
        <f t="shared" si="119"/>
        <v>0</v>
      </c>
      <c r="DB97" s="80"/>
      <c r="DD97" s="41">
        <v>8.3000000000000007</v>
      </c>
      <c r="DE97" s="111">
        <f t="shared" si="93"/>
        <v>7.7142857142857152E-2</v>
      </c>
      <c r="DF97" s="123">
        <f t="shared" si="94"/>
        <v>-3.8571428571428583E-2</v>
      </c>
      <c r="DG97" s="552">
        <f t="shared" si="95"/>
        <v>-113062221.27263315</v>
      </c>
      <c r="DH97" s="496"/>
      <c r="DI97" s="553"/>
      <c r="DJ97" s="80"/>
      <c r="DL97" s="41">
        <v>8.1</v>
      </c>
      <c r="DM97" s="111">
        <f t="shared" si="106"/>
        <v>7.9428571428571446E-2</v>
      </c>
      <c r="DN97" s="101">
        <f t="shared" si="111"/>
        <v>-60095855.786296688</v>
      </c>
      <c r="DO97" s="470">
        <f t="shared" si="107"/>
        <v>60095855.786296688</v>
      </c>
      <c r="DP97" s="470"/>
      <c r="DQ97" s="470"/>
      <c r="DR97" s="170">
        <f t="shared" si="112"/>
        <v>0</v>
      </c>
      <c r="DS97" s="171">
        <f t="shared" si="113"/>
        <v>-120191711.57259338</v>
      </c>
      <c r="DT97" s="80"/>
      <c r="DV97" s="41">
        <v>8.3000000000000007</v>
      </c>
      <c r="DW97" s="111">
        <f t="shared" si="96"/>
        <v>7.7142857142857152E-2</v>
      </c>
      <c r="DX97" s="190">
        <f t="shared" si="102"/>
        <v>1.278306587910186E+16</v>
      </c>
      <c r="DY97" s="172">
        <f t="shared" si="148"/>
        <v>3.9801093144534128</v>
      </c>
      <c r="EB97" s="80"/>
      <c r="ED97" s="81"/>
      <c r="EE97" s="124">
        <v>7.7</v>
      </c>
      <c r="EF97" s="417">
        <f t="shared" si="123"/>
        <v>3.9E-2</v>
      </c>
      <c r="EG97" s="579">
        <f t="shared" si="124"/>
        <v>1.1091600000000001E-5</v>
      </c>
      <c r="EH97" s="579"/>
      <c r="EI97" s="119">
        <f t="shared" si="125"/>
        <v>182.07603235462975</v>
      </c>
      <c r="EJ97" s="172">
        <f t="shared" si="126"/>
        <v>1.9222738735777398</v>
      </c>
      <c r="EK97" s="80"/>
      <c r="EN97" s="81"/>
      <c r="EO97" s="124">
        <v>8.4</v>
      </c>
      <c r="EP97" s="204">
        <f t="shared" si="91"/>
        <v>168.71500020514191</v>
      </c>
      <c r="EQ97" s="80"/>
      <c r="ES97" s="41">
        <v>7.9</v>
      </c>
      <c r="ET97" s="124">
        <f t="shared" si="120"/>
        <v>4.6085714285714292E-2</v>
      </c>
      <c r="EU97" s="129">
        <f t="shared" si="121"/>
        <v>0</v>
      </c>
      <c r="EV97" s="119"/>
      <c r="EW97" s="451">
        <f t="shared" si="122"/>
        <v>0</v>
      </c>
      <c r="EX97" s="80"/>
      <c r="EZ97" s="41">
        <v>8.3000000000000007</v>
      </c>
      <c r="FA97" s="101">
        <f t="shared" si="97"/>
        <v>4.3457142857142861E-2</v>
      </c>
      <c r="FB97" s="101">
        <f t="shared" si="98"/>
        <v>-2.172857142857143E-2</v>
      </c>
      <c r="FC97" s="543">
        <f t="shared" si="99"/>
        <v>-172644653.50120768</v>
      </c>
      <c r="FD97" s="514"/>
      <c r="FE97" s="544"/>
      <c r="FF97" s="80"/>
      <c r="FH97" s="41">
        <v>8.1</v>
      </c>
      <c r="FI97" s="101">
        <f t="shared" si="108"/>
        <v>4.477142857142858E-2</v>
      </c>
      <c r="FJ97" s="119">
        <f t="shared" si="114"/>
        <v>-90261377.725822508</v>
      </c>
      <c r="FK97" s="541">
        <f t="shared" si="110"/>
        <v>90261377.725822508</v>
      </c>
      <c r="FL97" s="541"/>
      <c r="FM97" s="541"/>
      <c r="FN97" s="170">
        <f t="shared" si="115"/>
        <v>0</v>
      </c>
      <c r="FO97" s="184">
        <f t="shared" si="116"/>
        <v>-180522755.45164502</v>
      </c>
      <c r="FP97" s="80"/>
      <c r="FR97" s="41">
        <v>8.3000000000000007</v>
      </c>
      <c r="FS97" s="101">
        <f t="shared" si="100"/>
        <v>4.3457142857142861E-2</v>
      </c>
      <c r="FT97" s="190">
        <f t="shared" si="104"/>
        <v>2.980617638255206E+16</v>
      </c>
      <c r="FU97" s="172">
        <f t="shared" si="105"/>
        <v>2.6065099084974106</v>
      </c>
      <c r="FX97" s="80"/>
      <c r="GA97" s="51"/>
      <c r="GB97" s="41">
        <v>9</v>
      </c>
      <c r="GC97" s="42">
        <v>-1107.1428571428632</v>
      </c>
      <c r="GD97" s="50"/>
      <c r="GE97" s="51"/>
      <c r="GF97" s="41">
        <v>9</v>
      </c>
      <c r="GG97" s="42">
        <v>1428.5714285714275</v>
      </c>
      <c r="GH97" s="50"/>
      <c r="GI97" s="51"/>
      <c r="GJ97" s="41">
        <v>9</v>
      </c>
      <c r="GK97" s="42">
        <v>-267.8571428571438</v>
      </c>
      <c r="GL97" s="50"/>
      <c r="GM97" s="51"/>
      <c r="GN97" s="41">
        <v>9</v>
      </c>
      <c r="GO97" s="42">
        <v>446.42857142857247</v>
      </c>
      <c r="GP97" s="88"/>
    </row>
    <row r="98" spans="11:198">
      <c r="K98" s="63">
        <v>7.2</v>
      </c>
      <c r="L98" s="64">
        <f t="shared" si="146"/>
        <v>2.9514893347663569</v>
      </c>
      <c r="N98" s="63">
        <v>7.2</v>
      </c>
      <c r="O98" s="64">
        <f t="shared" si="147"/>
        <v>2.0810647469217729</v>
      </c>
      <c r="BJ98" s="198"/>
      <c r="BK98" s="199"/>
      <c r="BL98" s="124">
        <v>7.5</v>
      </c>
      <c r="BM98" s="101">
        <f t="shared" si="127"/>
        <v>4.8714285714285724E-2</v>
      </c>
      <c r="BN98" s="101">
        <f t="shared" si="135"/>
        <v>6.0000000000000001E-3</v>
      </c>
      <c r="BO98" s="101">
        <f t="shared" si="128"/>
        <v>6.0000000000000001E-3</v>
      </c>
      <c r="BP98" s="101">
        <f t="shared" si="129"/>
        <v>7.4285714285714288E-2</v>
      </c>
      <c r="BQ98" s="119"/>
      <c r="BR98" s="204">
        <f t="shared" si="136"/>
        <v>4.3142857142857143E-2</v>
      </c>
      <c r="BS98" s="101">
        <f t="shared" si="137"/>
        <v>8.3285714285714296E-2</v>
      </c>
      <c r="BT98" s="201">
        <f t="shared" si="138"/>
        <v>2.9228571428571433E-4</v>
      </c>
      <c r="BU98" s="201">
        <f t="shared" si="139"/>
        <v>8.7685714285714303E-10</v>
      </c>
      <c r="BV98" s="201">
        <f t="shared" si="140"/>
        <v>2.0496793002915453E-7</v>
      </c>
      <c r="BW98" s="101">
        <f t="shared" si="141"/>
        <v>4.0142857142857154E-2</v>
      </c>
      <c r="BX98" s="119"/>
      <c r="BY98" s="202">
        <f t="shared" si="142"/>
        <v>1.1487286763848405E-6</v>
      </c>
      <c r="BZ98" s="42"/>
      <c r="CA98" s="119"/>
      <c r="CB98" s="81"/>
      <c r="CC98" s="124">
        <v>7.5</v>
      </c>
      <c r="CD98" s="101">
        <f t="shared" si="143"/>
        <v>6.0000000000000001E-3</v>
      </c>
      <c r="CE98" s="101">
        <f t="shared" si="144"/>
        <v>4.8714285714285724E-2</v>
      </c>
      <c r="CF98" s="101">
        <f t="shared" si="130"/>
        <v>7.4285714285714288E-2</v>
      </c>
      <c r="CG98" s="101">
        <f t="shared" si="131"/>
        <v>6.0000000000000001E-3</v>
      </c>
      <c r="CI98" s="204">
        <f t="shared" si="145"/>
        <v>2.4357142857142862E-2</v>
      </c>
      <c r="CJ98" s="201">
        <f t="shared" si="132"/>
        <v>5.7801488338192462E-8</v>
      </c>
      <c r="CK98" s="201">
        <f t="shared" si="133"/>
        <v>1.3371428571428573E-9</v>
      </c>
      <c r="CM98" s="206">
        <f t="shared" si="134"/>
        <v>1.1694011953352778E-7</v>
      </c>
      <c r="CN98" s="209"/>
      <c r="CR98" s="81"/>
      <c r="CS98" s="124">
        <v>8.5</v>
      </c>
      <c r="CT98" s="204">
        <f t="shared" si="92"/>
        <v>105.95199717657447</v>
      </c>
      <c r="CU98" s="80"/>
      <c r="CW98" s="57">
        <v>8</v>
      </c>
      <c r="CX98" s="111">
        <f t="shared" si="117"/>
        <v>8.0571428571428585E-2</v>
      </c>
      <c r="CY98" s="129">
        <f t="shared" si="118"/>
        <v>0</v>
      </c>
      <c r="CZ98" s="130"/>
      <c r="DA98" s="174">
        <f t="shared" si="119"/>
        <v>0</v>
      </c>
      <c r="DB98" s="80"/>
      <c r="DD98" s="57">
        <v>8.4</v>
      </c>
      <c r="DE98" s="111">
        <f t="shared" si="93"/>
        <v>7.6000000000000012E-2</v>
      </c>
      <c r="DF98" s="123">
        <f t="shared" si="94"/>
        <v>-3.8000000000000013E-2</v>
      </c>
      <c r="DG98" s="552">
        <f t="shared" si="95"/>
        <v>-109504566.19086412</v>
      </c>
      <c r="DH98" s="496"/>
      <c r="DI98" s="553"/>
      <c r="DJ98" s="80"/>
      <c r="DL98" s="57">
        <v>8.1999999999999993</v>
      </c>
      <c r="DM98" s="111">
        <f t="shared" si="106"/>
        <v>7.8285714285714306E-2</v>
      </c>
      <c r="DN98" s="101">
        <f t="shared" si="111"/>
        <v>-58312344.090664245</v>
      </c>
      <c r="DO98" s="470">
        <f t="shared" si="107"/>
        <v>58312344.090664245</v>
      </c>
      <c r="DP98" s="470"/>
      <c r="DQ98" s="470"/>
      <c r="DR98" s="170">
        <f t="shared" si="112"/>
        <v>0</v>
      </c>
      <c r="DS98" s="171">
        <f t="shared" si="113"/>
        <v>-116624688.18132849</v>
      </c>
      <c r="DT98" s="80"/>
      <c r="DV98" s="57">
        <v>8.4</v>
      </c>
      <c r="DW98" s="111">
        <f t="shared" si="96"/>
        <v>7.6000000000000012E-2</v>
      </c>
      <c r="DX98" s="190">
        <f t="shared" si="102"/>
        <v>1.199125001664934E+16</v>
      </c>
      <c r="DY98" s="172">
        <f t="shared" si="148"/>
        <v>4.1094176768451796</v>
      </c>
      <c r="EB98" s="80"/>
      <c r="ED98" s="81"/>
      <c r="EE98" s="124">
        <v>7.8</v>
      </c>
      <c r="EF98" s="417">
        <f t="shared" si="123"/>
        <v>3.8428571428571437E-2</v>
      </c>
      <c r="EG98" s="579">
        <f t="shared" si="124"/>
        <v>1.0777567346938779E-5</v>
      </c>
      <c r="EH98" s="579"/>
      <c r="EI98" s="119">
        <f t="shared" si="125"/>
        <v>178.1511625239846</v>
      </c>
      <c r="EJ98" s="172">
        <f t="shared" si="126"/>
        <v>1.9646237220196601</v>
      </c>
      <c r="EK98" s="80"/>
      <c r="EN98" s="81"/>
      <c r="EO98" s="124">
        <v>8.5</v>
      </c>
      <c r="EP98" s="204">
        <f t="shared" si="91"/>
        <v>164.79200718099577</v>
      </c>
      <c r="EQ98" s="80"/>
      <c r="ES98" s="41">
        <v>8</v>
      </c>
      <c r="ET98" s="124">
        <f t="shared" si="120"/>
        <v>4.5428571428571436E-2</v>
      </c>
      <c r="EU98" s="129">
        <f t="shared" si="121"/>
        <v>0</v>
      </c>
      <c r="EV98" s="119"/>
      <c r="EW98" s="451">
        <f t="shared" si="122"/>
        <v>0</v>
      </c>
      <c r="EX98" s="80"/>
      <c r="EZ98" s="41">
        <v>8.4</v>
      </c>
      <c r="FA98" s="101">
        <f t="shared" si="97"/>
        <v>4.2800000000000005E-2</v>
      </c>
      <c r="FB98" s="101">
        <f t="shared" si="98"/>
        <v>-2.1400000000000002E-2</v>
      </c>
      <c r="FC98" s="543">
        <f t="shared" si="99"/>
        <v>-168715000.2051419</v>
      </c>
      <c r="FD98" s="514"/>
      <c r="FE98" s="544"/>
      <c r="FF98" s="80"/>
      <c r="FH98" s="41">
        <v>8.1999999999999993</v>
      </c>
      <c r="FI98" s="101">
        <f t="shared" si="108"/>
        <v>4.4114285714285724E-2</v>
      </c>
      <c r="FJ98" s="119">
        <f t="shared" si="114"/>
        <v>-88290333.172625393</v>
      </c>
      <c r="FK98" s="541">
        <f t="shared" si="110"/>
        <v>88290333.172625393</v>
      </c>
      <c r="FL98" s="541"/>
      <c r="FM98" s="541"/>
      <c r="FN98" s="170">
        <f t="shared" si="115"/>
        <v>0</v>
      </c>
      <c r="FO98" s="184">
        <f t="shared" si="116"/>
        <v>-176580666.34525079</v>
      </c>
      <c r="FP98" s="80"/>
      <c r="FR98" s="41">
        <v>8.4</v>
      </c>
      <c r="FS98" s="101">
        <f t="shared" si="100"/>
        <v>4.2800000000000005E-2</v>
      </c>
      <c r="FT98" s="190">
        <f t="shared" si="104"/>
        <v>2.8464751294221032E+16</v>
      </c>
      <c r="FU98" s="172">
        <f t="shared" si="105"/>
        <v>2.6672198645813441</v>
      </c>
      <c r="FX98" s="80"/>
      <c r="GA98" s="51"/>
      <c r="GB98" s="41">
        <v>9.1</v>
      </c>
      <c r="GC98" s="42">
        <v>-1053.5000000000064</v>
      </c>
      <c r="GD98" s="50"/>
      <c r="GE98" s="51"/>
      <c r="GF98" s="41">
        <v>9.1</v>
      </c>
      <c r="GG98" s="42">
        <v>1320.5500000000029</v>
      </c>
      <c r="GH98" s="50"/>
      <c r="GI98" s="51"/>
      <c r="GJ98" s="41">
        <v>9.1</v>
      </c>
      <c r="GK98" s="42">
        <v>-257.25000000000091</v>
      </c>
      <c r="GL98" s="50"/>
      <c r="GM98" s="51"/>
      <c r="GN98" s="41">
        <v>9.1</v>
      </c>
      <c r="GO98" s="42">
        <v>420.17500000000109</v>
      </c>
      <c r="GP98" s="88"/>
    </row>
    <row r="99" spans="11:198">
      <c r="K99" s="63">
        <v>7.3</v>
      </c>
      <c r="L99" s="64">
        <f t="shared" si="146"/>
        <v>3.0228444199104385</v>
      </c>
      <c r="N99" s="63">
        <v>7.3</v>
      </c>
      <c r="O99" s="64">
        <f t="shared" si="147"/>
        <v>2.1201504125121713</v>
      </c>
      <c r="BJ99" s="198"/>
      <c r="BK99" s="199"/>
      <c r="BL99" s="124">
        <v>7.6</v>
      </c>
      <c r="BM99" s="101">
        <f t="shared" si="127"/>
        <v>4.8057142857142868E-2</v>
      </c>
      <c r="BN99" s="101">
        <f t="shared" si="135"/>
        <v>6.0000000000000001E-3</v>
      </c>
      <c r="BO99" s="101">
        <f t="shared" si="128"/>
        <v>6.0000000000000001E-3</v>
      </c>
      <c r="BP99" s="101">
        <f t="shared" si="129"/>
        <v>7.3142857142857148E-2</v>
      </c>
      <c r="BQ99" s="119"/>
      <c r="BR99" s="204">
        <f t="shared" si="136"/>
        <v>4.2571428571428573E-2</v>
      </c>
      <c r="BS99" s="101">
        <f t="shared" si="137"/>
        <v>8.2142857142857156E-2</v>
      </c>
      <c r="BT99" s="201">
        <f t="shared" si="138"/>
        <v>2.883428571428572E-4</v>
      </c>
      <c r="BU99" s="201">
        <f t="shared" si="139"/>
        <v>8.6502857142857173E-10</v>
      </c>
      <c r="BV99" s="201">
        <f t="shared" si="140"/>
        <v>1.9565266472303213E-7</v>
      </c>
      <c r="BW99" s="101">
        <f t="shared" si="141"/>
        <v>3.9571428571428584E-2</v>
      </c>
      <c r="BX99" s="119"/>
      <c r="BY99" s="202">
        <f t="shared" si="142"/>
        <v>1.1004137049562691E-6</v>
      </c>
      <c r="BZ99" s="42"/>
      <c r="CA99" s="119"/>
      <c r="CB99" s="81"/>
      <c r="CC99" s="124">
        <v>7.6</v>
      </c>
      <c r="CD99" s="101">
        <f t="shared" si="143"/>
        <v>6.0000000000000001E-3</v>
      </c>
      <c r="CE99" s="101">
        <f t="shared" si="144"/>
        <v>4.8057142857142868E-2</v>
      </c>
      <c r="CF99" s="101">
        <f t="shared" si="130"/>
        <v>7.3142857142857148E-2</v>
      </c>
      <c r="CG99" s="101">
        <f t="shared" si="131"/>
        <v>6.0000000000000001E-3</v>
      </c>
      <c r="CI99" s="204">
        <f t="shared" si="145"/>
        <v>2.4028571428571434E-2</v>
      </c>
      <c r="CJ99" s="201">
        <f t="shared" si="132"/>
        <v>5.5493720909621036E-8</v>
      </c>
      <c r="CK99" s="201">
        <f t="shared" si="133"/>
        <v>1.3165714285714288E-9</v>
      </c>
      <c r="CM99" s="206">
        <f t="shared" si="134"/>
        <v>1.123040132478135E-7</v>
      </c>
      <c r="CN99" s="209"/>
      <c r="CR99" s="81"/>
      <c r="CS99" s="124">
        <v>8.6</v>
      </c>
      <c r="CT99" s="204">
        <f t="shared" si="92"/>
        <v>102.40480910688689</v>
      </c>
      <c r="CU99" s="80"/>
      <c r="CW99" s="41">
        <v>8.1</v>
      </c>
      <c r="CX99" s="111">
        <f t="shared" si="117"/>
        <v>7.9428571428571446E-2</v>
      </c>
      <c r="CY99" s="129">
        <f t="shared" si="118"/>
        <v>0</v>
      </c>
      <c r="CZ99" s="130"/>
      <c r="DA99" s="174">
        <f t="shared" si="119"/>
        <v>0</v>
      </c>
      <c r="DB99" s="80"/>
      <c r="DD99" s="41">
        <v>8.5</v>
      </c>
      <c r="DE99" s="111">
        <f t="shared" si="93"/>
        <v>7.4857142857142872E-2</v>
      </c>
      <c r="DF99" s="123">
        <f t="shared" si="94"/>
        <v>-3.7428571428571443E-2</v>
      </c>
      <c r="DG99" s="552">
        <f t="shared" si="95"/>
        <v>-105951997.17657451</v>
      </c>
      <c r="DH99" s="496"/>
      <c r="DI99" s="553"/>
      <c r="DJ99" s="80"/>
      <c r="DL99" s="41">
        <v>8.3000000000000007</v>
      </c>
      <c r="DM99" s="111">
        <f t="shared" si="106"/>
        <v>7.7142857142857152E-2</v>
      </c>
      <c r="DN99" s="101">
        <f t="shared" si="111"/>
        <v>-56531110.636316575</v>
      </c>
      <c r="DO99" s="470">
        <f t="shared" si="107"/>
        <v>56531110.636316575</v>
      </c>
      <c r="DP99" s="470"/>
      <c r="DQ99" s="470"/>
      <c r="DR99" s="170">
        <f t="shared" si="112"/>
        <v>0</v>
      </c>
      <c r="DS99" s="171">
        <f t="shared" si="113"/>
        <v>-113062221.27263315</v>
      </c>
      <c r="DT99" s="80"/>
      <c r="DV99" s="41">
        <v>8.5</v>
      </c>
      <c r="DW99" s="111">
        <f t="shared" si="96"/>
        <v>7.4857142857142872E-2</v>
      </c>
      <c r="DX99" s="190">
        <f t="shared" si="102"/>
        <v>1.1225825705704854E+16</v>
      </c>
      <c r="DY99" s="172">
        <f t="shared" si="148"/>
        <v>4.2472063952702239</v>
      </c>
      <c r="EB99" s="80"/>
      <c r="ED99" s="81"/>
      <c r="EE99" s="124">
        <v>7.9</v>
      </c>
      <c r="EF99" s="417">
        <f t="shared" si="123"/>
        <v>3.785714285714286E-2</v>
      </c>
      <c r="EG99" s="579">
        <f t="shared" si="124"/>
        <v>1.0468040816326534E-5</v>
      </c>
      <c r="EH99" s="579"/>
      <c r="EI99" s="119">
        <f t="shared" si="125"/>
        <v>174.22667737364108</v>
      </c>
      <c r="EJ99" s="172">
        <f t="shared" si="126"/>
        <v>2.0088772011039442</v>
      </c>
      <c r="EK99" s="80"/>
      <c r="EN99" s="81"/>
      <c r="EO99" s="124">
        <v>8.6</v>
      </c>
      <c r="EP99" s="204">
        <f t="shared" si="91"/>
        <v>160.87599392148493</v>
      </c>
      <c r="EQ99" s="80"/>
      <c r="ES99" s="41">
        <v>8.1</v>
      </c>
      <c r="ET99" s="124">
        <f t="shared" si="120"/>
        <v>4.477142857142858E-2</v>
      </c>
      <c r="EU99" s="129">
        <f t="shared" si="121"/>
        <v>0</v>
      </c>
      <c r="EV99" s="119"/>
      <c r="EW99" s="451">
        <f t="shared" si="122"/>
        <v>0</v>
      </c>
      <c r="EX99" s="80"/>
      <c r="EZ99" s="41">
        <v>8.5</v>
      </c>
      <c r="FA99" s="101">
        <f t="shared" si="97"/>
        <v>4.2142857142857149E-2</v>
      </c>
      <c r="FB99" s="101">
        <f t="shared" si="98"/>
        <v>-2.1071428571428574E-2</v>
      </c>
      <c r="FC99" s="543">
        <f t="shared" si="99"/>
        <v>-164792007.18099576</v>
      </c>
      <c r="FD99" s="514"/>
      <c r="FE99" s="544"/>
      <c r="FF99" s="80"/>
      <c r="FH99" s="41">
        <v>8.3000000000000007</v>
      </c>
      <c r="FI99" s="101">
        <f t="shared" si="108"/>
        <v>4.3457142857142861E-2</v>
      </c>
      <c r="FJ99" s="119">
        <f t="shared" si="114"/>
        <v>-86322326.75060384</v>
      </c>
      <c r="FK99" s="541">
        <f t="shared" si="110"/>
        <v>86322326.75060384</v>
      </c>
      <c r="FL99" s="541"/>
      <c r="FM99" s="541"/>
      <c r="FN99" s="170">
        <f t="shared" si="115"/>
        <v>0</v>
      </c>
      <c r="FO99" s="184">
        <f t="shared" si="116"/>
        <v>-172644653.50120768</v>
      </c>
      <c r="FP99" s="80"/>
      <c r="FR99" s="41">
        <v>8.5</v>
      </c>
      <c r="FS99" s="101">
        <f t="shared" si="100"/>
        <v>4.2142857142857149E-2</v>
      </c>
      <c r="FT99" s="190">
        <f t="shared" si="104"/>
        <v>2.715640563074136E+16</v>
      </c>
      <c r="FU99" s="172">
        <f t="shared" si="105"/>
        <v>2.7307149642625093</v>
      </c>
      <c r="FX99" s="80"/>
      <c r="GA99" s="51"/>
      <c r="GB99" s="41">
        <v>9.1999999999999993</v>
      </c>
      <c r="GC99" s="42">
        <v>-1001.1428571428632</v>
      </c>
      <c r="GD99" s="50"/>
      <c r="GE99" s="51"/>
      <c r="GF99" s="41">
        <v>9.1999999999999993</v>
      </c>
      <c r="GG99" s="42">
        <v>1217.8285714285812</v>
      </c>
      <c r="GH99" s="50"/>
      <c r="GI99" s="51"/>
      <c r="GJ99" s="41">
        <v>9.1999999999999993</v>
      </c>
      <c r="GK99" s="42">
        <v>-246.85714285714357</v>
      </c>
      <c r="GL99" s="50"/>
      <c r="GM99" s="51"/>
      <c r="GN99" s="41">
        <v>9.1999999999999993</v>
      </c>
      <c r="GO99" s="42">
        <v>394.97142857143263</v>
      </c>
      <c r="GP99" s="88"/>
    </row>
    <row r="100" spans="11:198">
      <c r="K100" s="63">
        <v>7.4</v>
      </c>
      <c r="L100" s="64">
        <f t="shared" si="146"/>
        <v>3.0976734495451037</v>
      </c>
      <c r="N100" s="63">
        <v>7.4</v>
      </c>
      <c r="O100" s="64">
        <f t="shared" si="147"/>
        <v>2.1606894207720662</v>
      </c>
      <c r="BJ100" s="198"/>
      <c r="BK100" s="199"/>
      <c r="BL100" s="124">
        <v>7.7</v>
      </c>
      <c r="BM100" s="101">
        <f t="shared" si="127"/>
        <v>4.7400000000000005E-2</v>
      </c>
      <c r="BN100" s="101">
        <f t="shared" si="135"/>
        <v>6.0000000000000001E-3</v>
      </c>
      <c r="BO100" s="101">
        <f t="shared" si="128"/>
        <v>6.0000000000000001E-3</v>
      </c>
      <c r="BP100" s="101">
        <f t="shared" si="129"/>
        <v>7.1999999999999995E-2</v>
      </c>
      <c r="BQ100" s="119"/>
      <c r="BR100" s="204">
        <f t="shared" si="136"/>
        <v>4.1999999999999996E-2</v>
      </c>
      <c r="BS100" s="101">
        <f t="shared" si="137"/>
        <v>8.1000000000000003E-2</v>
      </c>
      <c r="BT100" s="201">
        <f t="shared" si="138"/>
        <v>2.8440000000000003E-4</v>
      </c>
      <c r="BU100" s="201">
        <f t="shared" si="139"/>
        <v>8.5320000000000001E-10</v>
      </c>
      <c r="BV100" s="201">
        <f t="shared" si="140"/>
        <v>1.8662399999999996E-7</v>
      </c>
      <c r="BW100" s="101">
        <f t="shared" si="141"/>
        <v>3.9000000000000007E-2</v>
      </c>
      <c r="BX100" s="119"/>
      <c r="BY100" s="202">
        <f t="shared" si="142"/>
        <v>1.0534752000000004E-6</v>
      </c>
      <c r="BZ100" s="42"/>
      <c r="CA100" s="119"/>
      <c r="CB100" s="81"/>
      <c r="CC100" s="124">
        <v>7.7</v>
      </c>
      <c r="CD100" s="101">
        <f t="shared" si="143"/>
        <v>6.0000000000000001E-3</v>
      </c>
      <c r="CE100" s="101">
        <f t="shared" si="144"/>
        <v>4.7400000000000005E-2</v>
      </c>
      <c r="CF100" s="101">
        <f t="shared" si="130"/>
        <v>7.1999999999999995E-2</v>
      </c>
      <c r="CG100" s="101">
        <f t="shared" si="131"/>
        <v>6.0000000000000001E-3</v>
      </c>
      <c r="CI100" s="204">
        <f t="shared" si="145"/>
        <v>2.3700000000000002E-2</v>
      </c>
      <c r="CJ100" s="201">
        <f t="shared" si="132"/>
        <v>5.3248212000000023E-8</v>
      </c>
      <c r="CK100" s="201">
        <f t="shared" si="133"/>
        <v>1.2959999999999999E-9</v>
      </c>
      <c r="CM100" s="206">
        <f t="shared" si="134"/>
        <v>1.0779242400000005E-7</v>
      </c>
      <c r="CN100" s="209"/>
      <c r="CR100" s="81"/>
      <c r="CS100" s="124">
        <v>8.6999999999999993</v>
      </c>
      <c r="CT100" s="204">
        <f t="shared" si="92"/>
        <v>98.86331942804803</v>
      </c>
      <c r="CU100" s="80"/>
      <c r="CW100" s="57">
        <v>8.1999999999999993</v>
      </c>
      <c r="CX100" s="111">
        <f t="shared" si="117"/>
        <v>7.8285714285714306E-2</v>
      </c>
      <c r="CY100" s="129">
        <f t="shared" si="118"/>
        <v>0</v>
      </c>
      <c r="CZ100" s="130"/>
      <c r="DA100" s="174">
        <f t="shared" si="119"/>
        <v>0</v>
      </c>
      <c r="DB100" s="80"/>
      <c r="DD100" s="57">
        <v>8.6</v>
      </c>
      <c r="DE100" s="111">
        <f t="shared" si="93"/>
        <v>7.3714285714285732E-2</v>
      </c>
      <c r="DF100" s="123">
        <f t="shared" si="94"/>
        <v>-3.6857142857142873E-2</v>
      </c>
      <c r="DG100" s="552">
        <f t="shared" si="95"/>
        <v>-102404809.10688694</v>
      </c>
      <c r="DH100" s="496"/>
      <c r="DI100" s="553"/>
      <c r="DJ100" s="80"/>
      <c r="DL100" s="57">
        <v>8.4</v>
      </c>
      <c r="DM100" s="111">
        <f t="shared" si="106"/>
        <v>7.6000000000000012E-2</v>
      </c>
      <c r="DN100" s="101">
        <f t="shared" si="111"/>
        <v>-54752283.095432058</v>
      </c>
      <c r="DO100" s="470">
        <f t="shared" si="107"/>
        <v>54752283.095432058</v>
      </c>
      <c r="DP100" s="470"/>
      <c r="DQ100" s="470"/>
      <c r="DR100" s="170">
        <f t="shared" si="112"/>
        <v>0</v>
      </c>
      <c r="DS100" s="171">
        <f t="shared" si="113"/>
        <v>-109504566.19086412</v>
      </c>
      <c r="DT100" s="80"/>
      <c r="DV100" s="57">
        <v>8.6</v>
      </c>
      <c r="DW100" s="111">
        <f t="shared" si="96"/>
        <v>7.3714285714285732E-2</v>
      </c>
      <c r="DX100" s="190">
        <f t="shared" si="102"/>
        <v>1.0486744928217954E+16</v>
      </c>
      <c r="DY100" s="172">
        <f t="shared" si="148"/>
        <v>4.3943248752146404</v>
      </c>
      <c r="EB100" s="80"/>
      <c r="ED100" s="81"/>
      <c r="EE100" s="124">
        <v>8</v>
      </c>
      <c r="EF100" s="417">
        <f t="shared" si="123"/>
        <v>3.728571428571429E-2</v>
      </c>
      <c r="EG100" s="579">
        <f t="shared" si="124"/>
        <v>1.0163020408163268E-5</v>
      </c>
      <c r="EH100" s="579"/>
      <c r="EI100" s="119">
        <f t="shared" si="125"/>
        <v>170.30261246398933</v>
      </c>
      <c r="EJ100" s="172">
        <f t="shared" si="126"/>
        <v>2.0551651847032462</v>
      </c>
      <c r="EK100" s="80"/>
      <c r="EN100" s="81"/>
      <c r="EO100" s="124">
        <v>8.6999999999999993</v>
      </c>
      <c r="EP100" s="204">
        <f t="shared" si="91"/>
        <v>156.9673001393553</v>
      </c>
      <c r="EQ100" s="80"/>
      <c r="ES100" s="41">
        <v>8.1999999999999993</v>
      </c>
      <c r="ET100" s="124">
        <f t="shared" si="120"/>
        <v>4.4114285714285724E-2</v>
      </c>
      <c r="EU100" s="129">
        <f t="shared" si="121"/>
        <v>0</v>
      </c>
      <c r="EV100" s="119"/>
      <c r="EW100" s="451">
        <f t="shared" si="122"/>
        <v>0</v>
      </c>
      <c r="EX100" s="80"/>
      <c r="EZ100" s="41">
        <v>8.6</v>
      </c>
      <c r="FA100" s="101">
        <f t="shared" si="97"/>
        <v>4.1485714285714299E-2</v>
      </c>
      <c r="FB100" s="101">
        <f t="shared" si="98"/>
        <v>-2.074285714285715E-2</v>
      </c>
      <c r="FC100" s="543">
        <f t="shared" si="99"/>
        <v>-160875993.92148495</v>
      </c>
      <c r="FD100" s="514"/>
      <c r="FE100" s="544"/>
      <c r="FF100" s="80"/>
      <c r="FH100" s="41">
        <v>8.4</v>
      </c>
      <c r="FI100" s="101">
        <f t="shared" si="108"/>
        <v>4.2800000000000005E-2</v>
      </c>
      <c r="FJ100" s="119">
        <f t="shared" si="114"/>
        <v>-84357500.102570951</v>
      </c>
      <c r="FK100" s="541">
        <f t="shared" si="110"/>
        <v>84357500.102570951</v>
      </c>
      <c r="FL100" s="541"/>
      <c r="FM100" s="541"/>
      <c r="FN100" s="170">
        <f t="shared" si="115"/>
        <v>0</v>
      </c>
      <c r="FO100" s="184">
        <f t="shared" si="116"/>
        <v>-168715000.2051419</v>
      </c>
      <c r="FP100" s="80"/>
      <c r="FR100" s="41">
        <v>8.6</v>
      </c>
      <c r="FS100" s="101">
        <f t="shared" si="100"/>
        <v>4.1485714285714299E-2</v>
      </c>
      <c r="FT100" s="190">
        <f t="shared" si="104"/>
        <v>2.588108542022566E+16</v>
      </c>
      <c r="FU100" s="172">
        <f t="shared" si="105"/>
        <v>2.797185515569347</v>
      </c>
      <c r="FX100" s="80"/>
      <c r="GA100" s="51"/>
      <c r="GB100" s="41">
        <v>9.3000000000000007</v>
      </c>
      <c r="GC100" s="42">
        <v>-950.07142857143299</v>
      </c>
      <c r="GD100" s="50"/>
      <c r="GE100" s="51"/>
      <c r="GF100" s="41">
        <v>9.3000000000000007</v>
      </c>
      <c r="GG100" s="42">
        <v>1120.2785714285856</v>
      </c>
      <c r="GH100" s="50"/>
      <c r="GI100" s="51"/>
      <c r="GJ100" s="41">
        <v>9.3000000000000007</v>
      </c>
      <c r="GK100" s="42">
        <v>-236.67857142857247</v>
      </c>
      <c r="GL100" s="50"/>
      <c r="GM100" s="51"/>
      <c r="GN100" s="41">
        <v>9.3000000000000007</v>
      </c>
      <c r="GO100" s="42">
        <v>370.79642857142971</v>
      </c>
      <c r="GP100" s="88"/>
    </row>
    <row r="101" spans="11:198">
      <c r="K101" s="63">
        <v>7.5</v>
      </c>
      <c r="L101" s="64">
        <f t="shared" si="146"/>
        <v>3.1762332146915764</v>
      </c>
      <c r="N101" s="63">
        <v>7.5</v>
      </c>
      <c r="O101" s="64">
        <f t="shared" si="147"/>
        <v>2.2027624538088357</v>
      </c>
      <c r="BJ101" s="198"/>
      <c r="BK101" s="199"/>
      <c r="BL101" s="124">
        <v>7.8</v>
      </c>
      <c r="BM101" s="101">
        <f t="shared" si="127"/>
        <v>4.6742857142857148E-2</v>
      </c>
      <c r="BN101" s="101">
        <f t="shared" si="135"/>
        <v>6.0000000000000001E-3</v>
      </c>
      <c r="BO101" s="101">
        <f t="shared" si="128"/>
        <v>6.0000000000000001E-3</v>
      </c>
      <c r="BP101" s="101">
        <f t="shared" si="129"/>
        <v>7.0857142857142869E-2</v>
      </c>
      <c r="BQ101" s="119"/>
      <c r="BR101" s="204">
        <f t="shared" si="136"/>
        <v>4.1428571428571433E-2</v>
      </c>
      <c r="BS101" s="101">
        <f t="shared" si="137"/>
        <v>7.9857142857142877E-2</v>
      </c>
      <c r="BT101" s="201">
        <f t="shared" si="138"/>
        <v>2.8045714285714291E-4</v>
      </c>
      <c r="BU101" s="201">
        <f t="shared" si="139"/>
        <v>8.4137142857142871E-10</v>
      </c>
      <c r="BV101" s="201">
        <f t="shared" si="140"/>
        <v>1.7787745772594759E-7</v>
      </c>
      <c r="BW101" s="101">
        <f t="shared" si="141"/>
        <v>3.8428571428571444E-2</v>
      </c>
      <c r="BX101" s="119"/>
      <c r="BY101" s="202">
        <f t="shared" si="142"/>
        <v>1.0078932338192429E-6</v>
      </c>
      <c r="BZ101" s="42"/>
      <c r="CA101" s="119"/>
      <c r="CB101" s="81"/>
      <c r="CC101" s="124">
        <v>7.8</v>
      </c>
      <c r="CD101" s="101">
        <f t="shared" si="143"/>
        <v>6.0000000000000001E-3</v>
      </c>
      <c r="CE101" s="101">
        <f t="shared" si="144"/>
        <v>4.6742857142857148E-2</v>
      </c>
      <c r="CF101" s="101">
        <f t="shared" si="130"/>
        <v>7.0857142857142869E-2</v>
      </c>
      <c r="CG101" s="101">
        <f t="shared" si="131"/>
        <v>6.0000000000000001E-3</v>
      </c>
      <c r="CI101" s="204">
        <f t="shared" si="145"/>
        <v>2.3371428571428574E-2</v>
      </c>
      <c r="CJ101" s="201">
        <f t="shared" si="132"/>
        <v>5.1064110274052496E-8</v>
      </c>
      <c r="CK101" s="201">
        <f t="shared" si="133"/>
        <v>1.2754285714285718E-9</v>
      </c>
      <c r="CM101" s="206">
        <f t="shared" si="134"/>
        <v>1.0340364911953357E-7</v>
      </c>
      <c r="CN101" s="209"/>
      <c r="CR101" s="81"/>
      <c r="CS101" s="124">
        <v>8.8000000000000007</v>
      </c>
      <c r="CT101" s="204">
        <f t="shared" si="92"/>
        <v>95.327870304954132</v>
      </c>
      <c r="CU101" s="80"/>
      <c r="CW101" s="41">
        <v>8.3000000000000007</v>
      </c>
      <c r="CX101" s="111">
        <f t="shared" si="117"/>
        <v>7.7142857142857152E-2</v>
      </c>
      <c r="CY101" s="129">
        <f t="shared" si="118"/>
        <v>0</v>
      </c>
      <c r="CZ101" s="130"/>
      <c r="DA101" s="174">
        <f t="shared" si="119"/>
        <v>0</v>
      </c>
      <c r="DB101" s="80"/>
      <c r="DD101" s="41">
        <v>8.6999999999999993</v>
      </c>
      <c r="DE101" s="111">
        <f t="shared" si="93"/>
        <v>7.2571428571428592E-2</v>
      </c>
      <c r="DF101" s="123">
        <f t="shared" si="94"/>
        <v>-3.6285714285714303E-2</v>
      </c>
      <c r="DG101" s="552">
        <f t="shared" si="95"/>
        <v>-98863319.428048059</v>
      </c>
      <c r="DH101" s="496"/>
      <c r="DI101" s="553"/>
      <c r="DJ101" s="80"/>
      <c r="DL101" s="41">
        <v>8.5</v>
      </c>
      <c r="DM101" s="111">
        <f t="shared" si="106"/>
        <v>7.4857142857142872E-2</v>
      </c>
      <c r="DN101" s="101">
        <f t="shared" si="111"/>
        <v>-52975998.588287257</v>
      </c>
      <c r="DO101" s="470">
        <f t="shared" si="107"/>
        <v>52975998.588287257</v>
      </c>
      <c r="DP101" s="470"/>
      <c r="DQ101" s="470"/>
      <c r="DR101" s="170">
        <f t="shared" si="112"/>
        <v>0</v>
      </c>
      <c r="DS101" s="171">
        <f t="shared" si="113"/>
        <v>-105951997.17657451</v>
      </c>
      <c r="DT101" s="80"/>
      <c r="DV101" s="41">
        <v>8.6999999999999993</v>
      </c>
      <c r="DW101" s="111">
        <f t="shared" si="96"/>
        <v>7.2571428571428592E-2</v>
      </c>
      <c r="DX101" s="190">
        <f t="shared" si="102"/>
        <v>9773955928332264</v>
      </c>
      <c r="DY101" s="172">
        <f t="shared" si="148"/>
        <v>4.5517387298279663</v>
      </c>
      <c r="EB101" s="80"/>
      <c r="ED101" s="81"/>
      <c r="EE101" s="124">
        <v>8.1</v>
      </c>
      <c r="EF101" s="417">
        <f t="shared" si="123"/>
        <v>3.671428571428572E-2</v>
      </c>
      <c r="EG101" s="579">
        <f t="shared" si="124"/>
        <v>9.8625061224489825E-6</v>
      </c>
      <c r="EH101" s="579"/>
      <c r="EI101" s="119">
        <f t="shared" si="125"/>
        <v>166.37900668609177</v>
      </c>
      <c r="EJ101" s="172">
        <f t="shared" si="126"/>
        <v>2.1036307823399079</v>
      </c>
      <c r="EK101" s="80"/>
      <c r="EN101" s="81"/>
      <c r="EO101" s="124">
        <v>8.8000000000000007</v>
      </c>
      <c r="EP101" s="204">
        <f t="shared" si="91"/>
        <v>153.06628735209193</v>
      </c>
      <c r="EQ101" s="80"/>
      <c r="ES101" s="41">
        <v>8.3000000000000007</v>
      </c>
      <c r="ET101" s="124">
        <f t="shared" si="120"/>
        <v>4.3457142857142861E-2</v>
      </c>
      <c r="EU101" s="129">
        <f t="shared" si="121"/>
        <v>0</v>
      </c>
      <c r="EV101" s="119"/>
      <c r="EW101" s="451">
        <f t="shared" si="122"/>
        <v>0</v>
      </c>
      <c r="EX101" s="80"/>
      <c r="EZ101" s="41">
        <v>8.6999999999999993</v>
      </c>
      <c r="FA101" s="101">
        <f t="shared" si="97"/>
        <v>4.0828571428571443E-2</v>
      </c>
      <c r="FB101" s="101">
        <f t="shared" si="98"/>
        <v>-2.0414285714285722E-2</v>
      </c>
      <c r="FC101" s="543">
        <f t="shared" si="99"/>
        <v>-156967300.1393553</v>
      </c>
      <c r="FD101" s="514"/>
      <c r="FE101" s="544"/>
      <c r="FF101" s="80"/>
      <c r="FH101" s="41">
        <v>8.5</v>
      </c>
      <c r="FI101" s="101">
        <f t="shared" si="108"/>
        <v>4.2142857142857149E-2</v>
      </c>
      <c r="FJ101" s="119">
        <f t="shared" si="114"/>
        <v>-82396003.590497881</v>
      </c>
      <c r="FK101" s="541">
        <f t="shared" si="110"/>
        <v>82396003.590497881</v>
      </c>
      <c r="FL101" s="541"/>
      <c r="FM101" s="541"/>
      <c r="FN101" s="170">
        <f t="shared" si="115"/>
        <v>0</v>
      </c>
      <c r="FO101" s="184">
        <f t="shared" si="116"/>
        <v>-164792007.18099576</v>
      </c>
      <c r="FP101" s="80"/>
      <c r="FR101" s="41">
        <v>8.6999999999999993</v>
      </c>
      <c r="FS101" s="101">
        <f t="shared" si="100"/>
        <v>4.0828571428571443E-2</v>
      </c>
      <c r="FT101" s="190">
        <f t="shared" si="104"/>
        <v>2.4638733313038452E+16</v>
      </c>
      <c r="FU101" s="172">
        <f t="shared" si="105"/>
        <v>2.8668391416587453</v>
      </c>
      <c r="FX101" s="80"/>
      <c r="GA101" s="51"/>
      <c r="GB101" s="41">
        <v>9.4</v>
      </c>
      <c r="GC101" s="42">
        <v>-900.28571428572013</v>
      </c>
      <c r="GD101" s="50"/>
      <c r="GE101" s="51"/>
      <c r="GF101" s="41">
        <v>9.4</v>
      </c>
      <c r="GG101" s="42">
        <v>1027.7714285714319</v>
      </c>
      <c r="GH101" s="50"/>
      <c r="GI101" s="51"/>
      <c r="GJ101" s="41">
        <v>9.4</v>
      </c>
      <c r="GK101" s="42">
        <v>-226.71428571428669</v>
      </c>
      <c r="GL101" s="50"/>
      <c r="GM101" s="51"/>
      <c r="GN101" s="41">
        <v>9.4</v>
      </c>
      <c r="GO101" s="42">
        <v>347.6285714285732</v>
      </c>
      <c r="GP101" s="88"/>
    </row>
    <row r="102" spans="11:198">
      <c r="K102" s="63">
        <v>7.6</v>
      </c>
      <c r="L102" s="64">
        <f t="shared" si="146"/>
        <v>3.2588062259815631</v>
      </c>
      <c r="N102" s="63">
        <v>7.6</v>
      </c>
      <c r="O102" s="64">
        <f t="shared" si="147"/>
        <v>2.2464561617659946</v>
      </c>
      <c r="BJ102" s="198"/>
      <c r="BK102" s="199"/>
      <c r="BL102" s="124">
        <v>7.9</v>
      </c>
      <c r="BM102" s="101">
        <f t="shared" si="127"/>
        <v>4.6085714285714292E-2</v>
      </c>
      <c r="BN102" s="101">
        <f t="shared" si="135"/>
        <v>6.0000000000000001E-3</v>
      </c>
      <c r="BO102" s="101">
        <f t="shared" si="128"/>
        <v>6.0000000000000001E-3</v>
      </c>
      <c r="BP102" s="101">
        <f t="shared" si="129"/>
        <v>6.9714285714285715E-2</v>
      </c>
      <c r="BQ102" s="119"/>
      <c r="BR102" s="204">
        <f t="shared" si="136"/>
        <v>4.0857142857142856E-2</v>
      </c>
      <c r="BS102" s="101">
        <f t="shared" si="137"/>
        <v>7.8714285714285723E-2</v>
      </c>
      <c r="BT102" s="201">
        <f t="shared" si="138"/>
        <v>2.7651428571428578E-4</v>
      </c>
      <c r="BU102" s="201">
        <f t="shared" si="139"/>
        <v>8.295428571428573E-10</v>
      </c>
      <c r="BV102" s="201">
        <f t="shared" si="140"/>
        <v>1.6940855976676384E-7</v>
      </c>
      <c r="BW102" s="101">
        <f t="shared" si="141"/>
        <v>3.7857142857142867E-2</v>
      </c>
      <c r="BX102" s="119"/>
      <c r="BY102" s="202">
        <f t="shared" si="142"/>
        <v>9.6364787871720165E-7</v>
      </c>
      <c r="BZ102" s="42"/>
      <c r="CA102" s="119"/>
      <c r="CB102" s="81"/>
      <c r="CC102" s="124">
        <v>7.9</v>
      </c>
      <c r="CD102" s="101">
        <f t="shared" si="143"/>
        <v>6.0000000000000001E-3</v>
      </c>
      <c r="CE102" s="101">
        <f t="shared" si="144"/>
        <v>4.6085714285714292E-2</v>
      </c>
      <c r="CF102" s="101">
        <f t="shared" si="130"/>
        <v>6.9714285714285715E-2</v>
      </c>
      <c r="CG102" s="101">
        <f t="shared" si="131"/>
        <v>6.0000000000000001E-3</v>
      </c>
      <c r="CI102" s="204">
        <f t="shared" si="145"/>
        <v>2.3042857142857146E-2</v>
      </c>
      <c r="CJ102" s="201">
        <f t="shared" si="132"/>
        <v>4.8940564396501471E-8</v>
      </c>
      <c r="CK102" s="201">
        <f t="shared" si="133"/>
        <v>1.2548571428571429E-9</v>
      </c>
      <c r="CM102" s="206">
        <f t="shared" si="134"/>
        <v>9.9135985935860082E-8</v>
      </c>
      <c r="CN102" s="209"/>
      <c r="CR102" s="81"/>
      <c r="CS102" s="124">
        <v>8.9</v>
      </c>
      <c r="CT102" s="204">
        <f t="shared" si="92"/>
        <v>91.798831016104472</v>
      </c>
      <c r="CU102" s="80"/>
      <c r="CW102" s="57">
        <v>8.4</v>
      </c>
      <c r="CX102" s="111">
        <f t="shared" si="117"/>
        <v>7.6000000000000012E-2</v>
      </c>
      <c r="CY102" s="129">
        <f t="shared" si="118"/>
        <v>0</v>
      </c>
      <c r="CZ102" s="130"/>
      <c r="DA102" s="174">
        <f t="shared" si="119"/>
        <v>0</v>
      </c>
      <c r="DB102" s="80"/>
      <c r="DD102" s="57">
        <v>8.8000000000000007</v>
      </c>
      <c r="DE102" s="111">
        <f t="shared" si="93"/>
        <v>7.1428571428571438E-2</v>
      </c>
      <c r="DF102" s="123">
        <f t="shared" si="94"/>
        <v>-3.5714285714285726E-2</v>
      </c>
      <c r="DG102" s="552">
        <f t="shared" si="95"/>
        <v>-95327870.304954156</v>
      </c>
      <c r="DH102" s="496"/>
      <c r="DI102" s="553"/>
      <c r="DJ102" s="80"/>
      <c r="DL102" s="57">
        <v>8.6</v>
      </c>
      <c r="DM102" s="111">
        <f t="shared" si="106"/>
        <v>7.3714285714285732E-2</v>
      </c>
      <c r="DN102" s="101">
        <f t="shared" si="111"/>
        <v>-51202404.553443469</v>
      </c>
      <c r="DO102" s="470">
        <f t="shared" si="107"/>
        <v>51202404.553443469</v>
      </c>
      <c r="DP102" s="470"/>
      <c r="DQ102" s="470"/>
      <c r="DR102" s="170">
        <f t="shared" si="112"/>
        <v>0</v>
      </c>
      <c r="DS102" s="171">
        <f t="shared" si="113"/>
        <v>-102404809.10688694</v>
      </c>
      <c r="DT102" s="80"/>
      <c r="DV102" s="57">
        <v>8.8000000000000007</v>
      </c>
      <c r="DW102" s="111">
        <f t="shared" si="96"/>
        <v>7.1428571428571438E-2</v>
      </c>
      <c r="DX102" s="190">
        <f t="shared" si="102"/>
        <v>9087402856878160</v>
      </c>
      <c r="DY102" s="172">
        <f t="shared" si="148"/>
        <v>4.7205502290195787</v>
      </c>
      <c r="EB102" s="80"/>
      <c r="ED102" s="81"/>
      <c r="EE102" s="124">
        <v>8.1999999999999993</v>
      </c>
      <c r="EF102" s="417">
        <f t="shared" si="123"/>
        <v>3.614285714285715E-2</v>
      </c>
      <c r="EG102" s="579">
        <f t="shared" si="124"/>
        <v>9.566497959183678E-6</v>
      </c>
      <c r="EH102" s="579"/>
      <c r="EI102" s="119">
        <f t="shared" si="125"/>
        <v>162.45590261299893</v>
      </c>
      <c r="EJ102" s="172">
        <f t="shared" si="126"/>
        <v>2.1544307985765654</v>
      </c>
      <c r="EK102" s="80"/>
      <c r="EN102" s="81"/>
      <c r="EO102" s="124">
        <v>8.9</v>
      </c>
      <c r="EP102" s="204">
        <f t="shared" si="91"/>
        <v>149.17334061427769</v>
      </c>
      <c r="EQ102" s="80"/>
      <c r="ES102" s="41">
        <v>8.4</v>
      </c>
      <c r="ET102" s="124">
        <f t="shared" si="120"/>
        <v>4.2800000000000005E-2</v>
      </c>
      <c r="EU102" s="129">
        <f t="shared" si="121"/>
        <v>0</v>
      </c>
      <c r="EV102" s="119"/>
      <c r="EW102" s="451">
        <f t="shared" si="122"/>
        <v>0</v>
      </c>
      <c r="EX102" s="80"/>
      <c r="EZ102" s="41">
        <v>8.8000000000000007</v>
      </c>
      <c r="FA102" s="101">
        <f t="shared" si="97"/>
        <v>4.0171428571428573E-2</v>
      </c>
      <c r="FB102" s="101">
        <f t="shared" si="98"/>
        <v>-2.0085714285714287E-2</v>
      </c>
      <c r="FC102" s="543">
        <f t="shared" si="99"/>
        <v>-153066287.35209194</v>
      </c>
      <c r="FD102" s="514"/>
      <c r="FE102" s="544"/>
      <c r="FF102" s="80"/>
      <c r="FH102" s="41">
        <v>8.6</v>
      </c>
      <c r="FI102" s="101">
        <f t="shared" si="108"/>
        <v>4.1485714285714299E-2</v>
      </c>
      <c r="FJ102" s="119">
        <f t="shared" si="114"/>
        <v>-80437996.960742474</v>
      </c>
      <c r="FK102" s="541">
        <f t="shared" si="110"/>
        <v>80437996.960742474</v>
      </c>
      <c r="FL102" s="541"/>
      <c r="FM102" s="541"/>
      <c r="FN102" s="170">
        <f t="shared" si="115"/>
        <v>0</v>
      </c>
      <c r="FO102" s="184">
        <f t="shared" si="116"/>
        <v>-160875993.92148495</v>
      </c>
      <c r="FP102" s="80"/>
      <c r="FR102" s="41">
        <v>8.8000000000000007</v>
      </c>
      <c r="FS102" s="101">
        <f t="shared" si="100"/>
        <v>4.0171428571428573E-2</v>
      </c>
      <c r="FT102" s="190">
        <f t="shared" si="104"/>
        <v>2.342928832375318E+16</v>
      </c>
      <c r="FU102" s="172">
        <f t="shared" si="105"/>
        <v>2.9399027557576014</v>
      </c>
      <c r="FX102" s="80"/>
      <c r="GA102" s="51"/>
      <c r="GB102" s="41">
        <v>9.5</v>
      </c>
      <c r="GC102" s="42">
        <v>-851.78571428572013</v>
      </c>
      <c r="GD102" s="50"/>
      <c r="GE102" s="51"/>
      <c r="GF102" s="41">
        <v>9.5</v>
      </c>
      <c r="GG102" s="42">
        <v>940.17857142857974</v>
      </c>
      <c r="GH102" s="50"/>
      <c r="GI102" s="51"/>
      <c r="GJ102" s="41">
        <v>9.5</v>
      </c>
      <c r="GK102" s="42">
        <v>-216.96428571428669</v>
      </c>
      <c r="GL102" s="50"/>
      <c r="GM102" s="51"/>
      <c r="GN102" s="41">
        <v>9.5</v>
      </c>
      <c r="GO102" s="42">
        <v>325.44642857143117</v>
      </c>
      <c r="GP102" s="88"/>
    </row>
    <row r="103" spans="11:198">
      <c r="K103" s="63">
        <v>7.7</v>
      </c>
      <c r="L103" s="64">
        <f t="shared" si="146"/>
        <v>3.34570399588406</v>
      </c>
      <c r="N103" s="63">
        <v>7.7</v>
      </c>
      <c r="O103" s="64">
        <f t="shared" si="147"/>
        <v>2.2918637159505124</v>
      </c>
      <c r="BJ103" s="198"/>
      <c r="BK103" s="199"/>
      <c r="BL103" s="124">
        <v>8</v>
      </c>
      <c r="BM103" s="101">
        <f t="shared" si="127"/>
        <v>4.5428571428571436E-2</v>
      </c>
      <c r="BN103" s="101">
        <f t="shared" si="135"/>
        <v>6.0000000000000001E-3</v>
      </c>
      <c r="BO103" s="101">
        <f t="shared" si="128"/>
        <v>6.0000000000000001E-3</v>
      </c>
      <c r="BP103" s="101">
        <f t="shared" si="129"/>
        <v>6.8571428571428575E-2</v>
      </c>
      <c r="BQ103" s="119"/>
      <c r="BR103" s="204">
        <f t="shared" si="136"/>
        <v>4.0285714285714286E-2</v>
      </c>
      <c r="BS103" s="101">
        <f t="shared" si="137"/>
        <v>7.7571428571428583E-2</v>
      </c>
      <c r="BT103" s="201">
        <f t="shared" si="138"/>
        <v>2.7257142857142861E-4</v>
      </c>
      <c r="BU103" s="201">
        <f t="shared" si="139"/>
        <v>8.1771428571428589E-10</v>
      </c>
      <c r="BV103" s="201">
        <f t="shared" si="140"/>
        <v>1.6121282798833822E-7</v>
      </c>
      <c r="BW103" s="101">
        <f t="shared" si="141"/>
        <v>3.7285714285714297E-2</v>
      </c>
      <c r="BX103" s="119"/>
      <c r="BY103" s="202">
        <f t="shared" si="142"/>
        <v>9.2071920699708508E-7</v>
      </c>
      <c r="BZ103" s="42"/>
      <c r="CA103" s="119"/>
      <c r="CB103" s="81"/>
      <c r="CC103" s="124">
        <v>8</v>
      </c>
      <c r="CD103" s="101">
        <f t="shared" si="143"/>
        <v>6.0000000000000001E-3</v>
      </c>
      <c r="CE103" s="101">
        <f t="shared" si="144"/>
        <v>4.5428571428571436E-2</v>
      </c>
      <c r="CF103" s="101">
        <f t="shared" si="130"/>
        <v>6.8571428571428575E-2</v>
      </c>
      <c r="CG103" s="101">
        <f t="shared" si="131"/>
        <v>6.0000000000000001E-3</v>
      </c>
      <c r="CI103" s="204">
        <f t="shared" si="145"/>
        <v>2.2714285714285718E-2</v>
      </c>
      <c r="CJ103" s="201">
        <f t="shared" si="132"/>
        <v>4.6876723032069995E-8</v>
      </c>
      <c r="CK103" s="201">
        <f t="shared" si="133"/>
        <v>1.2342857142857144E-9</v>
      </c>
      <c r="CM103" s="206">
        <f t="shared" si="134"/>
        <v>9.4987731778425707E-8</v>
      </c>
      <c r="CN103" s="209"/>
      <c r="CR103" s="81"/>
      <c r="CS103" s="124">
        <v>9</v>
      </c>
      <c r="CT103" s="204">
        <f t="shared" si="92"/>
        <v>88.276600626736609</v>
      </c>
      <c r="CU103" s="80"/>
      <c r="CW103" s="41">
        <v>8.5</v>
      </c>
      <c r="CX103" s="111">
        <f t="shared" si="117"/>
        <v>7.4857142857142872E-2</v>
      </c>
      <c r="CY103" s="129">
        <f t="shared" si="118"/>
        <v>0</v>
      </c>
      <c r="CZ103" s="130"/>
      <c r="DA103" s="174">
        <f t="shared" si="119"/>
        <v>0</v>
      </c>
      <c r="DB103" s="80"/>
      <c r="DD103" s="41">
        <v>8.9</v>
      </c>
      <c r="DE103" s="111">
        <f t="shared" si="93"/>
        <v>7.0285714285714299E-2</v>
      </c>
      <c r="DF103" s="123">
        <f t="shared" si="94"/>
        <v>-3.5142857142857156E-2</v>
      </c>
      <c r="DG103" s="552">
        <f t="shared" si="95"/>
        <v>-91798831.016104519</v>
      </c>
      <c r="DH103" s="496"/>
      <c r="DI103" s="553"/>
      <c r="DJ103" s="80"/>
      <c r="DL103" s="41">
        <v>8.6999999999999993</v>
      </c>
      <c r="DM103" s="111">
        <f t="shared" si="106"/>
        <v>7.2571428571428592E-2</v>
      </c>
      <c r="DN103" s="101">
        <f t="shared" si="111"/>
        <v>-49431659.71402403</v>
      </c>
      <c r="DO103" s="470">
        <f t="shared" si="107"/>
        <v>49431659.71402403</v>
      </c>
      <c r="DP103" s="470"/>
      <c r="DQ103" s="470"/>
      <c r="DR103" s="170">
        <f t="shared" si="112"/>
        <v>0</v>
      </c>
      <c r="DS103" s="171">
        <f t="shared" si="113"/>
        <v>-98863319.428048059</v>
      </c>
      <c r="DT103" s="80"/>
      <c r="DV103" s="41">
        <v>8.9</v>
      </c>
      <c r="DW103" s="111">
        <f t="shared" si="96"/>
        <v>7.0285714285714299E-2</v>
      </c>
      <c r="DX103" s="190">
        <f t="shared" si="102"/>
        <v>8427025375923313</v>
      </c>
      <c r="DY103" s="172">
        <f t="shared" si="148"/>
        <v>4.9020232068211769</v>
      </c>
      <c r="EB103" s="80"/>
      <c r="ED103" s="81"/>
      <c r="EE103" s="124">
        <v>8.3000000000000007</v>
      </c>
      <c r="EF103" s="417">
        <f t="shared" si="123"/>
        <v>3.5571428571428573E-2</v>
      </c>
      <c r="EG103" s="579">
        <f t="shared" si="124"/>
        <v>9.2749959183673497E-6</v>
      </c>
      <c r="EH103" s="579"/>
      <c r="EI103" s="119">
        <f t="shared" si="125"/>
        <v>158.53334689332681</v>
      </c>
      <c r="EJ103" s="172">
        <f t="shared" si="126"/>
        <v>2.2077374057806676</v>
      </c>
      <c r="EK103" s="80"/>
      <c r="EN103" s="81"/>
      <c r="EO103" s="124">
        <v>9</v>
      </c>
      <c r="EP103" s="204">
        <f t="shared" si="91"/>
        <v>145.28887041346258</v>
      </c>
      <c r="EQ103" s="80"/>
      <c r="ES103" s="41">
        <v>8.5</v>
      </c>
      <c r="ET103" s="124">
        <f t="shared" si="120"/>
        <v>4.2142857142857149E-2</v>
      </c>
      <c r="EU103" s="129">
        <f t="shared" si="121"/>
        <v>0</v>
      </c>
      <c r="EV103" s="119"/>
      <c r="EW103" s="451">
        <f t="shared" si="122"/>
        <v>0</v>
      </c>
      <c r="EX103" s="80"/>
      <c r="EZ103" s="41">
        <v>8.9</v>
      </c>
      <c r="FA103" s="101">
        <f t="shared" si="97"/>
        <v>3.9514285714285717E-2</v>
      </c>
      <c r="FB103" s="101">
        <f t="shared" si="98"/>
        <v>-1.9757142857142859E-2</v>
      </c>
      <c r="FC103" s="543">
        <f t="shared" si="99"/>
        <v>-149173340.61427769</v>
      </c>
      <c r="FD103" s="514"/>
      <c r="FE103" s="544"/>
      <c r="FF103" s="80"/>
      <c r="FH103" s="41">
        <v>8.6999999999999993</v>
      </c>
      <c r="FI103" s="101">
        <f t="shared" si="108"/>
        <v>4.0828571428571443E-2</v>
      </c>
      <c r="FJ103" s="119">
        <f t="shared" si="114"/>
        <v>-78483650.069677651</v>
      </c>
      <c r="FK103" s="541">
        <f t="shared" si="110"/>
        <v>78483650.069677651</v>
      </c>
      <c r="FL103" s="541"/>
      <c r="FM103" s="541"/>
      <c r="FN103" s="170">
        <f t="shared" si="115"/>
        <v>0</v>
      </c>
      <c r="FO103" s="184">
        <f t="shared" si="116"/>
        <v>-156967300.1393553</v>
      </c>
      <c r="FP103" s="80"/>
      <c r="FR103" s="41">
        <v>8.9</v>
      </c>
      <c r="FS103" s="101">
        <f t="shared" si="100"/>
        <v>3.9514285714285717E-2</v>
      </c>
      <c r="FT103" s="190">
        <f t="shared" si="104"/>
        <v>2.2252685550023308E+16</v>
      </c>
      <c r="FU103" s="172">
        <f t="shared" si="105"/>
        <v>3.0166248080719695</v>
      </c>
      <c r="FX103" s="80"/>
      <c r="GA103" s="51"/>
      <c r="GB103" s="41">
        <v>9.6</v>
      </c>
      <c r="GC103" s="42">
        <v>-804.5714285714339</v>
      </c>
      <c r="GD103" s="50"/>
      <c r="GE103" s="51"/>
      <c r="GF103" s="41">
        <v>9.6</v>
      </c>
      <c r="GG103" s="42">
        <v>857.37142857143772</v>
      </c>
      <c r="GH103" s="50"/>
      <c r="GI103" s="51"/>
      <c r="GJ103" s="41">
        <v>9.6</v>
      </c>
      <c r="GK103" s="42">
        <v>-207.42857142857224</v>
      </c>
      <c r="GL103" s="50"/>
      <c r="GM103" s="51"/>
      <c r="GN103" s="41">
        <v>9.6</v>
      </c>
      <c r="GO103" s="42">
        <v>304.22857142857356</v>
      </c>
      <c r="GP103" s="88"/>
    </row>
    <row r="104" spans="11:198">
      <c r="K104" s="63">
        <v>7.8</v>
      </c>
      <c r="L104" s="64">
        <f t="shared" si="146"/>
        <v>3.4372708345006844</v>
      </c>
      <c r="N104" s="63">
        <v>7.8</v>
      </c>
      <c r="O104" s="64">
        <f t="shared" si="147"/>
        <v>2.3390854237718695</v>
      </c>
      <c r="BJ104" s="198"/>
      <c r="BK104" s="199"/>
      <c r="BL104" s="124">
        <v>8.1</v>
      </c>
      <c r="BM104" s="101">
        <f t="shared" si="127"/>
        <v>4.477142857142858E-2</v>
      </c>
      <c r="BN104" s="101">
        <f t="shared" si="135"/>
        <v>6.0000000000000001E-3</v>
      </c>
      <c r="BO104" s="101">
        <f t="shared" si="128"/>
        <v>6.0000000000000001E-3</v>
      </c>
      <c r="BP104" s="101">
        <f t="shared" si="129"/>
        <v>6.7428571428571435E-2</v>
      </c>
      <c r="BQ104" s="119"/>
      <c r="BR104" s="204">
        <f t="shared" si="136"/>
        <v>3.9714285714285716E-2</v>
      </c>
      <c r="BS104" s="101">
        <f t="shared" si="137"/>
        <v>7.6428571428571443E-2</v>
      </c>
      <c r="BT104" s="201">
        <f t="shared" si="138"/>
        <v>2.6862857142857148E-4</v>
      </c>
      <c r="BU104" s="201">
        <f t="shared" si="139"/>
        <v>8.0588571428571438E-10</v>
      </c>
      <c r="BV104" s="201">
        <f t="shared" si="140"/>
        <v>1.5328578425655982E-7</v>
      </c>
      <c r="BW104" s="101">
        <f t="shared" si="141"/>
        <v>3.6714285714285727E-2</v>
      </c>
      <c r="BX104" s="119"/>
      <c r="BY104" s="202">
        <f t="shared" si="142"/>
        <v>8.7908729096209976E-7</v>
      </c>
      <c r="BZ104" s="42"/>
      <c r="CA104" s="119"/>
      <c r="CB104" s="81"/>
      <c r="CC104" s="124">
        <v>8.1</v>
      </c>
      <c r="CD104" s="101">
        <f t="shared" si="143"/>
        <v>6.0000000000000001E-3</v>
      </c>
      <c r="CE104" s="101">
        <f t="shared" si="144"/>
        <v>4.477142857142858E-2</v>
      </c>
      <c r="CF104" s="101">
        <f t="shared" si="130"/>
        <v>6.7428571428571435E-2</v>
      </c>
      <c r="CG104" s="101">
        <f t="shared" si="131"/>
        <v>6.0000000000000001E-3</v>
      </c>
      <c r="CI104" s="204">
        <f t="shared" si="145"/>
        <v>2.238571428571429E-2</v>
      </c>
      <c r="CJ104" s="201">
        <f t="shared" si="132"/>
        <v>4.4871734845481071E-8</v>
      </c>
      <c r="CK104" s="201">
        <f t="shared" si="133"/>
        <v>1.2137142857142859E-9</v>
      </c>
      <c r="CM104" s="206">
        <f t="shared" si="134"/>
        <v>9.0957183976676423E-8</v>
      </c>
      <c r="CN104" s="209"/>
      <c r="CR104" s="81"/>
      <c r="CS104" s="124">
        <v>9.1</v>
      </c>
      <c r="CT104" s="204">
        <f t="shared" si="92"/>
        <v>84.761610977871655</v>
      </c>
      <c r="CU104" s="80"/>
      <c r="CW104" s="57">
        <v>8.6</v>
      </c>
      <c r="CX104" s="111">
        <f t="shared" si="117"/>
        <v>7.3714285714285732E-2</v>
      </c>
      <c r="CY104" s="129">
        <f t="shared" si="118"/>
        <v>0</v>
      </c>
      <c r="CZ104" s="130"/>
      <c r="DA104" s="174">
        <f t="shared" si="119"/>
        <v>0</v>
      </c>
      <c r="DB104" s="80"/>
      <c r="DD104" s="57">
        <v>9</v>
      </c>
      <c r="DE104" s="111">
        <f t="shared" si="93"/>
        <v>6.9142857142857159E-2</v>
      </c>
      <c r="DF104" s="123">
        <f t="shared" si="94"/>
        <v>-3.4571428571428586E-2</v>
      </c>
      <c r="DG104" s="552">
        <f t="shared" si="95"/>
        <v>-88276600.626736641</v>
      </c>
      <c r="DH104" s="496"/>
      <c r="DI104" s="553"/>
      <c r="DJ104" s="80"/>
      <c r="DL104" s="57">
        <v>8.8000000000000007</v>
      </c>
      <c r="DM104" s="111">
        <f t="shared" si="106"/>
        <v>7.1428571428571438E-2</v>
      </c>
      <c r="DN104" s="101">
        <f t="shared" si="111"/>
        <v>-47663935.152477078</v>
      </c>
      <c r="DO104" s="470">
        <f t="shared" si="107"/>
        <v>47663935.152477078</v>
      </c>
      <c r="DP104" s="470"/>
      <c r="DQ104" s="470"/>
      <c r="DR104" s="170">
        <f t="shared" si="112"/>
        <v>0</v>
      </c>
      <c r="DS104" s="171">
        <f t="shared" si="113"/>
        <v>-95327870.304954156</v>
      </c>
      <c r="DT104" s="80"/>
      <c r="DV104" s="57">
        <v>9</v>
      </c>
      <c r="DW104" s="111">
        <f t="shared" si="96"/>
        <v>6.9142857142857159E-2</v>
      </c>
      <c r="DX104" s="190">
        <f t="shared" si="102"/>
        <v>7792758218212360</v>
      </c>
      <c r="DY104" s="172">
        <f t="shared" si="148"/>
        <v>5.0976136009445172</v>
      </c>
      <c r="EB104" s="80"/>
      <c r="ED104" s="81"/>
      <c r="EE104" s="124">
        <v>8.4</v>
      </c>
      <c r="EF104" s="417">
        <f t="shared" si="123"/>
        <v>3.5000000000000003E-2</v>
      </c>
      <c r="EG104" s="579">
        <f t="shared" si="124"/>
        <v>8.988000000000001E-6</v>
      </c>
      <c r="EH104" s="579"/>
      <c r="EI104" s="119">
        <f t="shared" si="125"/>
        <v>154.61139069286804</v>
      </c>
      <c r="EJ104" s="172">
        <f t="shared" si="126"/>
        <v>2.2637400674783845</v>
      </c>
      <c r="EK104" s="80"/>
      <c r="EN104" s="81"/>
      <c r="EO104" s="124">
        <v>9.1</v>
      </c>
      <c r="EP104" s="204">
        <f t="shared" si="91"/>
        <v>141.41331474733641</v>
      </c>
      <c r="EQ104" s="80"/>
      <c r="ES104" s="41">
        <v>8.6</v>
      </c>
      <c r="ET104" s="124">
        <f t="shared" si="120"/>
        <v>4.1485714285714299E-2</v>
      </c>
      <c r="EU104" s="129">
        <f t="shared" si="121"/>
        <v>0</v>
      </c>
      <c r="EV104" s="119"/>
      <c r="EW104" s="451">
        <f t="shared" si="122"/>
        <v>0</v>
      </c>
      <c r="EX104" s="80"/>
      <c r="EZ104" s="41">
        <v>9</v>
      </c>
      <c r="FA104" s="101">
        <f t="shared" si="97"/>
        <v>3.8857142857142868E-2</v>
      </c>
      <c r="FB104" s="101">
        <f t="shared" si="98"/>
        <v>-1.9428571428571434E-2</v>
      </c>
      <c r="FC104" s="543">
        <f t="shared" si="99"/>
        <v>-145288870.41346258</v>
      </c>
      <c r="FD104" s="514"/>
      <c r="FE104" s="544"/>
      <c r="FF104" s="80"/>
      <c r="FH104" s="41">
        <v>8.8000000000000007</v>
      </c>
      <c r="FI104" s="101">
        <f t="shared" si="108"/>
        <v>4.0171428571428573E-2</v>
      </c>
      <c r="FJ104" s="119">
        <f t="shared" si="114"/>
        <v>-76533143.676045969</v>
      </c>
      <c r="FK104" s="541">
        <f t="shared" si="110"/>
        <v>76533143.676045969</v>
      </c>
      <c r="FL104" s="541"/>
      <c r="FM104" s="541"/>
      <c r="FN104" s="170">
        <f t="shared" si="115"/>
        <v>0</v>
      </c>
      <c r="FO104" s="184">
        <f t="shared" si="116"/>
        <v>-153066287.35209194</v>
      </c>
      <c r="FP104" s="80"/>
      <c r="FR104" s="41">
        <v>9</v>
      </c>
      <c r="FS104" s="101">
        <f t="shared" si="100"/>
        <v>3.8857142857142868E-2</v>
      </c>
      <c r="FT104" s="190">
        <f t="shared" si="104"/>
        <v>2.1108855866019924E+16</v>
      </c>
      <c r="FU104" s="172">
        <f t="shared" si="105"/>
        <v>3.0972778487394907</v>
      </c>
      <c r="FX104" s="80"/>
      <c r="GA104" s="51"/>
      <c r="GB104" s="41">
        <v>9.6999999999999993</v>
      </c>
      <c r="GC104" s="42">
        <v>-758.64285714286052</v>
      </c>
      <c r="GD104" s="50"/>
      <c r="GE104" s="51"/>
      <c r="GF104" s="41">
        <v>9.6999999999999993</v>
      </c>
      <c r="GG104" s="42">
        <v>779.22142857142899</v>
      </c>
      <c r="GH104" s="50"/>
      <c r="GI104" s="51"/>
      <c r="GJ104" s="41">
        <v>9.6999999999999993</v>
      </c>
      <c r="GK104" s="42">
        <v>-198.10714285714357</v>
      </c>
      <c r="GL104" s="50"/>
      <c r="GM104" s="51"/>
      <c r="GN104" s="41">
        <v>9.6999999999999993</v>
      </c>
      <c r="GO104" s="42">
        <v>283.95357142857574</v>
      </c>
      <c r="GP104" s="88"/>
    </row>
    <row r="105" spans="11:198">
      <c r="K105" s="63">
        <v>7.9</v>
      </c>
      <c r="L105" s="64">
        <f t="shared" si="146"/>
        <v>3.5338882549029247</v>
      </c>
      <c r="N105" s="63">
        <v>7.9</v>
      </c>
      <c r="O105" s="64">
        <f t="shared" si="147"/>
        <v>2.3882294136056572</v>
      </c>
      <c r="BJ105" s="198"/>
      <c r="BK105" s="199"/>
      <c r="BL105" s="124">
        <v>8.1999999999999993</v>
      </c>
      <c r="BM105" s="101">
        <f t="shared" si="127"/>
        <v>4.4114285714285724E-2</v>
      </c>
      <c r="BN105" s="101">
        <f t="shared" si="135"/>
        <v>6.0000000000000001E-3</v>
      </c>
      <c r="BO105" s="101">
        <f t="shared" si="128"/>
        <v>6.0000000000000001E-3</v>
      </c>
      <c r="BP105" s="101">
        <f t="shared" si="129"/>
        <v>6.6285714285714295E-2</v>
      </c>
      <c r="BQ105" s="119"/>
      <c r="BR105" s="204">
        <f t="shared" si="136"/>
        <v>3.9142857142857146E-2</v>
      </c>
      <c r="BS105" s="101">
        <f t="shared" si="137"/>
        <v>7.5285714285714303E-2</v>
      </c>
      <c r="BT105" s="201">
        <f t="shared" si="138"/>
        <v>2.6468571428571436E-4</v>
      </c>
      <c r="BU105" s="201">
        <f t="shared" si="139"/>
        <v>7.9405714285714307E-10</v>
      </c>
      <c r="BV105" s="201">
        <f t="shared" si="140"/>
        <v>1.4562295043731785E-7</v>
      </c>
      <c r="BW105" s="101">
        <f t="shared" si="141"/>
        <v>3.6142857142857157E-2</v>
      </c>
      <c r="BX105" s="119"/>
      <c r="BY105" s="202">
        <f t="shared" si="142"/>
        <v>8.3873220291545271E-7</v>
      </c>
      <c r="BZ105" s="42"/>
      <c r="CA105" s="119"/>
      <c r="CB105" s="81"/>
      <c r="CC105" s="124">
        <v>8.1999999999999993</v>
      </c>
      <c r="CD105" s="101">
        <f t="shared" si="143"/>
        <v>6.0000000000000001E-3</v>
      </c>
      <c r="CE105" s="101">
        <f t="shared" si="144"/>
        <v>4.4114285714285724E-2</v>
      </c>
      <c r="CF105" s="101">
        <f t="shared" si="130"/>
        <v>6.6285714285714295E-2</v>
      </c>
      <c r="CG105" s="101">
        <f t="shared" si="131"/>
        <v>6.0000000000000001E-3</v>
      </c>
      <c r="CI105" s="204">
        <f t="shared" si="145"/>
        <v>2.2057142857142862E-2</v>
      </c>
      <c r="CJ105" s="201">
        <f t="shared" si="132"/>
        <v>4.292474850145776E-8</v>
      </c>
      <c r="CK105" s="201">
        <f t="shared" si="133"/>
        <v>1.1931428571428574E-9</v>
      </c>
      <c r="CM105" s="206">
        <f t="shared" si="134"/>
        <v>8.7042639860058376E-8</v>
      </c>
      <c r="CN105" s="209"/>
      <c r="CR105" s="81"/>
      <c r="CS105" s="124">
        <v>9.1999999999999993</v>
      </c>
      <c r="CT105" s="204">
        <f t="shared" si="92"/>
        <v>81.254330034882216</v>
      </c>
      <c r="CU105" s="80"/>
      <c r="CW105" s="41">
        <v>8.6999999999999993</v>
      </c>
      <c r="CX105" s="111">
        <f t="shared" si="117"/>
        <v>7.2571428571428592E-2</v>
      </c>
      <c r="CY105" s="129">
        <f t="shared" si="118"/>
        <v>0</v>
      </c>
      <c r="CZ105" s="130"/>
      <c r="DA105" s="174">
        <f t="shared" si="119"/>
        <v>0</v>
      </c>
      <c r="DB105" s="80"/>
      <c r="DD105" s="41">
        <v>9.1</v>
      </c>
      <c r="DE105" s="111">
        <f t="shared" si="93"/>
        <v>6.8000000000000005E-2</v>
      </c>
      <c r="DF105" s="123">
        <f t="shared" si="94"/>
        <v>-3.4000000000000002E-2</v>
      </c>
      <c r="DG105" s="552">
        <f t="shared" si="95"/>
        <v>-84761610.977871656</v>
      </c>
      <c r="DH105" s="496"/>
      <c r="DI105" s="553"/>
      <c r="DJ105" s="80"/>
      <c r="DL105" s="41">
        <v>8.9</v>
      </c>
      <c r="DM105" s="111">
        <f t="shared" si="106"/>
        <v>7.0285714285714299E-2</v>
      </c>
      <c r="DN105" s="101">
        <f t="shared" si="111"/>
        <v>-45899415.50805226</v>
      </c>
      <c r="DO105" s="470">
        <f t="shared" si="107"/>
        <v>45899415.50805226</v>
      </c>
      <c r="DP105" s="470"/>
      <c r="DQ105" s="470"/>
      <c r="DR105" s="170">
        <f t="shared" si="112"/>
        <v>0</v>
      </c>
      <c r="DS105" s="171">
        <f t="shared" si="113"/>
        <v>-91798831.016104519</v>
      </c>
      <c r="DT105" s="80"/>
      <c r="DV105" s="41">
        <v>9.1</v>
      </c>
      <c r="DW105" s="111">
        <f t="shared" si="96"/>
        <v>6.8000000000000005E-2</v>
      </c>
      <c r="DX105" s="190">
        <f t="shared" si="102"/>
        <v>7184530695564053</v>
      </c>
      <c r="DY105" s="172">
        <f t="shared" si="148"/>
        <v>5.3090071650181301</v>
      </c>
      <c r="EB105" s="80"/>
      <c r="ED105" s="81"/>
      <c r="EE105" s="124">
        <v>8.5</v>
      </c>
      <c r="EF105" s="417">
        <f t="shared" si="123"/>
        <v>3.4428571428571433E-2</v>
      </c>
      <c r="EG105" s="579">
        <f t="shared" si="124"/>
        <v>8.7055102040816354E-6</v>
      </c>
      <c r="EH105" s="579"/>
      <c r="EI105" s="119">
        <f t="shared" si="125"/>
        <v>150.69009019089552</v>
      </c>
      <c r="EJ105" s="172">
        <f t="shared" si="126"/>
        <v>2.3226477571061039</v>
      </c>
      <c r="EK105" s="80"/>
      <c r="EN105" s="81"/>
      <c r="EO105" s="124">
        <v>9.1999999999999993</v>
      </c>
      <c r="EP105" s="204">
        <f t="shared" si="91"/>
        <v>137.54714140219744</v>
      </c>
      <c r="EQ105" s="80"/>
      <c r="ES105" s="41">
        <v>8.6999999999999993</v>
      </c>
      <c r="ET105" s="124">
        <f t="shared" si="120"/>
        <v>4.0828571428571443E-2</v>
      </c>
      <c r="EU105" s="129">
        <f t="shared" si="121"/>
        <v>0</v>
      </c>
      <c r="EV105" s="119"/>
      <c r="EW105" s="451">
        <f t="shared" si="122"/>
        <v>0</v>
      </c>
      <c r="EX105" s="80"/>
      <c r="EZ105" s="41">
        <v>9.1</v>
      </c>
      <c r="FA105" s="101">
        <f t="shared" si="97"/>
        <v>3.8200000000000012E-2</v>
      </c>
      <c r="FB105" s="101">
        <f t="shared" si="98"/>
        <v>-1.9100000000000006E-2</v>
      </c>
      <c r="FC105" s="543">
        <f t="shared" si="99"/>
        <v>-141413314.74733642</v>
      </c>
      <c r="FD105" s="514"/>
      <c r="FE105" s="544"/>
      <c r="FF105" s="80"/>
      <c r="FH105" s="41">
        <v>8.9</v>
      </c>
      <c r="FI105" s="101">
        <f t="shared" si="108"/>
        <v>3.9514285714285717E-2</v>
      </c>
      <c r="FJ105" s="119">
        <f t="shared" si="114"/>
        <v>-74586670.307138845</v>
      </c>
      <c r="FK105" s="541">
        <f t="shared" si="110"/>
        <v>74586670.307138845</v>
      </c>
      <c r="FL105" s="541"/>
      <c r="FM105" s="541"/>
      <c r="FN105" s="170">
        <f t="shared" si="115"/>
        <v>0</v>
      </c>
      <c r="FO105" s="184">
        <f t="shared" si="116"/>
        <v>-149173340.61427769</v>
      </c>
      <c r="FP105" s="80"/>
      <c r="FR105" s="41">
        <v>9.1</v>
      </c>
      <c r="FS105" s="101">
        <f t="shared" si="100"/>
        <v>3.8200000000000012E-2</v>
      </c>
      <c r="FT105" s="190">
        <f t="shared" si="104"/>
        <v>1.9997725587829236E+16</v>
      </c>
      <c r="FU105" s="172">
        <f t="shared" si="105"/>
        <v>3.1821614591526712</v>
      </c>
      <c r="FX105" s="80"/>
      <c r="GA105" s="51"/>
      <c r="GB105" s="41">
        <v>9.8000000000000007</v>
      </c>
      <c r="GC105" s="42">
        <v>-714.00000000000637</v>
      </c>
      <c r="GD105" s="50"/>
      <c r="GE105" s="51"/>
      <c r="GF105" s="41">
        <v>9.8000000000000007</v>
      </c>
      <c r="GG105" s="42">
        <v>705.60000000002037</v>
      </c>
      <c r="GH105" s="50"/>
      <c r="GI105" s="51"/>
      <c r="GJ105" s="41">
        <v>9.8000000000000007</v>
      </c>
      <c r="GK105" s="42">
        <v>-189.00000000000114</v>
      </c>
      <c r="GL105" s="50"/>
      <c r="GM105" s="51"/>
      <c r="GN105" s="41">
        <v>9.8000000000000007</v>
      </c>
      <c r="GO105" s="42">
        <v>264.60000000000218</v>
      </c>
      <c r="GP105" s="88"/>
    </row>
    <row r="106" spans="11:198">
      <c r="K106" s="63">
        <v>8</v>
      </c>
      <c r="L106" s="64">
        <f t="shared" si="146"/>
        <v>3.6359801050013836</v>
      </c>
      <c r="N106" s="63">
        <v>8</v>
      </c>
      <c r="O106" s="64">
        <f t="shared" si="147"/>
        <v>2.4394123989218306</v>
      </c>
      <c r="BJ106" s="198"/>
      <c r="BK106" s="199"/>
      <c r="BL106" s="124">
        <v>8.3000000000000007</v>
      </c>
      <c r="BM106" s="101">
        <f t="shared" si="127"/>
        <v>4.3457142857142861E-2</v>
      </c>
      <c r="BN106" s="101">
        <f t="shared" si="135"/>
        <v>6.0000000000000001E-3</v>
      </c>
      <c r="BO106" s="101">
        <f t="shared" si="128"/>
        <v>6.0000000000000001E-3</v>
      </c>
      <c r="BP106" s="101">
        <f t="shared" si="129"/>
        <v>6.5142857142857141E-2</v>
      </c>
      <c r="BQ106" s="119"/>
      <c r="BR106" s="204">
        <f t="shared" si="136"/>
        <v>3.8571428571428569E-2</v>
      </c>
      <c r="BS106" s="101">
        <f t="shared" si="137"/>
        <v>7.4142857142857149E-2</v>
      </c>
      <c r="BT106" s="201">
        <f t="shared" si="138"/>
        <v>2.6074285714285718E-4</v>
      </c>
      <c r="BU106" s="201">
        <f t="shared" si="139"/>
        <v>7.8222857142857156E-10</v>
      </c>
      <c r="BV106" s="201">
        <f t="shared" si="140"/>
        <v>1.3821984839650145E-7</v>
      </c>
      <c r="BW106" s="101">
        <f t="shared" si="141"/>
        <v>3.557142857142858E-2</v>
      </c>
      <c r="BX106" s="119"/>
      <c r="BY106" s="202">
        <f t="shared" si="142"/>
        <v>7.9963401516035019E-7</v>
      </c>
      <c r="BZ106" s="42"/>
      <c r="CA106" s="119"/>
      <c r="CB106" s="81"/>
      <c r="CC106" s="124">
        <v>8.3000000000000007</v>
      </c>
      <c r="CD106" s="101">
        <f t="shared" si="143"/>
        <v>6.0000000000000001E-3</v>
      </c>
      <c r="CE106" s="101">
        <f t="shared" si="144"/>
        <v>4.3457142857142861E-2</v>
      </c>
      <c r="CF106" s="101">
        <f t="shared" si="130"/>
        <v>6.5142857142857141E-2</v>
      </c>
      <c r="CG106" s="101">
        <f t="shared" si="131"/>
        <v>6.0000000000000001E-3</v>
      </c>
      <c r="CI106" s="204">
        <f t="shared" si="145"/>
        <v>2.172857142857143E-2</v>
      </c>
      <c r="CJ106" s="201">
        <f t="shared" si="132"/>
        <v>4.103491266472305E-8</v>
      </c>
      <c r="CK106" s="201">
        <f t="shared" si="133"/>
        <v>1.1725714285714285E-9</v>
      </c>
      <c r="CM106" s="206">
        <f t="shared" si="134"/>
        <v>8.3242396758017533E-8</v>
      </c>
      <c r="CN106" s="209"/>
      <c r="CR106" s="81"/>
      <c r="CS106" s="124">
        <v>9.3000000000000007</v>
      </c>
      <c r="CT106" s="204">
        <f t="shared" si="92"/>
        <v>77.755265646113486</v>
      </c>
      <c r="CU106" s="80"/>
      <c r="CW106" s="57">
        <v>8.8000000000000007</v>
      </c>
      <c r="CX106" s="111">
        <f t="shared" si="117"/>
        <v>7.1428571428571438E-2</v>
      </c>
      <c r="CY106" s="129">
        <f t="shared" si="118"/>
        <v>0</v>
      </c>
      <c r="CZ106" s="130"/>
      <c r="DA106" s="174">
        <f t="shared" si="119"/>
        <v>0</v>
      </c>
      <c r="DB106" s="80"/>
      <c r="DD106" s="57">
        <v>9.1999999999999993</v>
      </c>
      <c r="DE106" s="111">
        <f t="shared" si="93"/>
        <v>6.6857142857142865E-2</v>
      </c>
      <c r="DF106" s="123">
        <f t="shared" si="94"/>
        <v>-3.3428571428571432E-2</v>
      </c>
      <c r="DG106" s="552">
        <f t="shared" si="95"/>
        <v>-81254330.034882218</v>
      </c>
      <c r="DH106" s="496"/>
      <c r="DI106" s="553"/>
      <c r="DJ106" s="80"/>
      <c r="DL106" s="57">
        <v>9</v>
      </c>
      <c r="DM106" s="111">
        <f t="shared" si="106"/>
        <v>6.9142857142857159E-2</v>
      </c>
      <c r="DN106" s="101">
        <f t="shared" si="111"/>
        <v>-44138300.31336832</v>
      </c>
      <c r="DO106" s="470">
        <f t="shared" si="107"/>
        <v>44138300.31336832</v>
      </c>
      <c r="DP106" s="470"/>
      <c r="DQ106" s="470"/>
      <c r="DR106" s="170">
        <f t="shared" si="112"/>
        <v>0</v>
      </c>
      <c r="DS106" s="171">
        <f t="shared" si="113"/>
        <v>-88276600.626736641</v>
      </c>
      <c r="DT106" s="80"/>
      <c r="DV106" s="57">
        <v>9.1999999999999993</v>
      </c>
      <c r="DW106" s="111">
        <f t="shared" si="96"/>
        <v>6.6857142857142865E-2</v>
      </c>
      <c r="DX106" s="190">
        <f t="shared" si="102"/>
        <v>6602266149417562</v>
      </c>
      <c r="DY106" s="172">
        <f t="shared" si="148"/>
        <v>5.5381663944163524</v>
      </c>
      <c r="EB106" s="80"/>
      <c r="ED106" s="81"/>
      <c r="EE106" s="124">
        <v>8.6</v>
      </c>
      <c r="EF106" s="417">
        <f t="shared" si="123"/>
        <v>3.3857142857142863E-2</v>
      </c>
      <c r="EG106" s="579">
        <f t="shared" si="124"/>
        <v>8.4275265306122495E-6</v>
      </c>
      <c r="EH106" s="579"/>
      <c r="EI106" s="119">
        <f t="shared" si="125"/>
        <v>146.76950713886106</v>
      </c>
      <c r="EJ106" s="172">
        <f t="shared" si="126"/>
        <v>2.384691526345859</v>
      </c>
      <c r="EK106" s="80"/>
      <c r="EN106" s="81"/>
      <c r="EO106" s="124">
        <v>9.3000000000000007</v>
      </c>
      <c r="EP106" s="204">
        <f t="shared" si="91"/>
        <v>133.69085045515371</v>
      </c>
      <c r="EQ106" s="80"/>
      <c r="ES106" s="41">
        <v>8.8000000000000007</v>
      </c>
      <c r="ET106" s="124">
        <f t="shared" si="120"/>
        <v>4.0171428571428573E-2</v>
      </c>
      <c r="EU106" s="129">
        <f t="shared" si="121"/>
        <v>0</v>
      </c>
      <c r="EV106" s="119"/>
      <c r="EW106" s="451">
        <f t="shared" si="122"/>
        <v>0</v>
      </c>
      <c r="EX106" s="80"/>
      <c r="EZ106" s="41">
        <v>9.1999999999999993</v>
      </c>
      <c r="FA106" s="101">
        <f t="shared" si="97"/>
        <v>3.7542857142857156E-2</v>
      </c>
      <c r="FB106" s="101">
        <f t="shared" si="98"/>
        <v>-1.8771428571428578E-2</v>
      </c>
      <c r="FC106" s="543">
        <f t="shared" si="99"/>
        <v>-137547141.40219745</v>
      </c>
      <c r="FD106" s="514"/>
      <c r="FE106" s="544"/>
      <c r="FF106" s="80"/>
      <c r="FH106" s="41">
        <v>9</v>
      </c>
      <c r="FI106" s="101">
        <f t="shared" si="108"/>
        <v>3.8857142857142868E-2</v>
      </c>
      <c r="FJ106" s="119">
        <f t="shared" si="114"/>
        <v>-72644435.20673129</v>
      </c>
      <c r="FK106" s="541">
        <f t="shared" si="110"/>
        <v>72644435.20673129</v>
      </c>
      <c r="FL106" s="541"/>
      <c r="FM106" s="541"/>
      <c r="FN106" s="170">
        <f t="shared" si="115"/>
        <v>0</v>
      </c>
      <c r="FO106" s="184">
        <f t="shared" si="116"/>
        <v>-145288870.41346258</v>
      </c>
      <c r="FP106" s="80"/>
      <c r="FR106" s="41">
        <v>9.1999999999999993</v>
      </c>
      <c r="FS106" s="101">
        <f t="shared" si="100"/>
        <v>3.7542857142857156E-2</v>
      </c>
      <c r="FT106" s="190">
        <f t="shared" si="104"/>
        <v>1.89192161079161E+16</v>
      </c>
      <c r="FU106" s="172">
        <f t="shared" si="105"/>
        <v>3.2716056139921408</v>
      </c>
      <c r="FX106" s="80"/>
      <c r="GA106" s="51"/>
      <c r="GB106" s="41">
        <v>9.9</v>
      </c>
      <c r="GC106" s="42">
        <v>-670.64285714286234</v>
      </c>
      <c r="GD106" s="50"/>
      <c r="GE106" s="51"/>
      <c r="GF106" s="41">
        <v>9.9</v>
      </c>
      <c r="GG106" s="42">
        <v>636.37857142857683</v>
      </c>
      <c r="GH106" s="50"/>
      <c r="GI106" s="51"/>
      <c r="GJ106" s="41">
        <v>9.9</v>
      </c>
      <c r="GK106" s="42">
        <v>-180.1071428571438</v>
      </c>
      <c r="GL106" s="50"/>
      <c r="GM106" s="51"/>
      <c r="GN106" s="41">
        <v>9.9</v>
      </c>
      <c r="GO106" s="42">
        <v>246.14642857143008</v>
      </c>
      <c r="GP106" s="88"/>
    </row>
    <row r="107" spans="11:198">
      <c r="K107" s="63">
        <v>8.1</v>
      </c>
      <c r="L107" s="64">
        <f t="shared" si="146"/>
        <v>3.744018569268889</v>
      </c>
      <c r="N107" s="63">
        <v>8.1</v>
      </c>
      <c r="O107" s="64">
        <f t="shared" si="147"/>
        <v>2.4927605324556295</v>
      </c>
      <c r="BJ107" s="198"/>
      <c r="BK107" s="199"/>
      <c r="BL107" s="124">
        <v>8.4</v>
      </c>
      <c r="BM107" s="101">
        <f t="shared" si="127"/>
        <v>4.2800000000000005E-2</v>
      </c>
      <c r="BN107" s="101">
        <f t="shared" si="135"/>
        <v>6.0000000000000001E-3</v>
      </c>
      <c r="BO107" s="101">
        <f t="shared" si="128"/>
        <v>6.0000000000000001E-3</v>
      </c>
      <c r="BP107" s="101">
        <f t="shared" si="129"/>
        <v>6.4000000000000001E-2</v>
      </c>
      <c r="BQ107" s="119"/>
      <c r="BR107" s="204">
        <f t="shared" si="136"/>
        <v>3.7999999999999999E-2</v>
      </c>
      <c r="BS107" s="101">
        <f t="shared" si="137"/>
        <v>7.3000000000000009E-2</v>
      </c>
      <c r="BT107" s="201">
        <f t="shared" si="138"/>
        <v>2.5680000000000001E-4</v>
      </c>
      <c r="BU107" s="201">
        <f t="shared" si="139"/>
        <v>7.7040000000000015E-10</v>
      </c>
      <c r="BV107" s="201">
        <f t="shared" si="140"/>
        <v>1.31072E-7</v>
      </c>
      <c r="BW107" s="101">
        <f t="shared" si="141"/>
        <v>3.500000000000001E-2</v>
      </c>
      <c r="BX107" s="119"/>
      <c r="BY107" s="202">
        <f t="shared" si="142"/>
        <v>7.6177280000000028E-7</v>
      </c>
      <c r="BZ107" s="42"/>
      <c r="CA107" s="119"/>
      <c r="CB107" s="81"/>
      <c r="CC107" s="124">
        <v>8.4</v>
      </c>
      <c r="CD107" s="101">
        <f t="shared" si="143"/>
        <v>6.0000000000000001E-3</v>
      </c>
      <c r="CE107" s="101">
        <f t="shared" si="144"/>
        <v>4.2800000000000005E-2</v>
      </c>
      <c r="CF107" s="101">
        <f t="shared" si="130"/>
        <v>6.4000000000000001E-2</v>
      </c>
      <c r="CG107" s="101">
        <f t="shared" si="131"/>
        <v>6.0000000000000001E-3</v>
      </c>
      <c r="CI107" s="204">
        <f t="shared" si="145"/>
        <v>2.1400000000000002E-2</v>
      </c>
      <c r="CJ107" s="201">
        <f t="shared" si="132"/>
        <v>3.9201376000000015E-8</v>
      </c>
      <c r="CK107" s="201">
        <f t="shared" si="133"/>
        <v>1.152E-9</v>
      </c>
      <c r="CM107" s="206">
        <f t="shared" si="134"/>
        <v>7.9554752000000027E-8</v>
      </c>
      <c r="CN107" s="209"/>
      <c r="CR107" s="81"/>
      <c r="CS107" s="124">
        <v>9.4</v>
      </c>
      <c r="CT107" s="204">
        <f t="shared" si="92"/>
        <v>74.264969770184436</v>
      </c>
      <c r="CU107" s="80"/>
      <c r="CW107" s="41">
        <v>8.9</v>
      </c>
      <c r="CX107" s="111">
        <f t="shared" si="117"/>
        <v>7.0285714285714299E-2</v>
      </c>
      <c r="CY107" s="129">
        <f t="shared" si="118"/>
        <v>0</v>
      </c>
      <c r="CZ107" s="130"/>
      <c r="DA107" s="174">
        <f t="shared" si="119"/>
        <v>0</v>
      </c>
      <c r="DB107" s="80"/>
      <c r="DD107" s="41">
        <v>9.3000000000000007</v>
      </c>
      <c r="DE107" s="111">
        <f t="shared" si="93"/>
        <v>6.5714285714285711E-2</v>
      </c>
      <c r="DF107" s="123">
        <f t="shared" si="94"/>
        <v>-3.2857142857142856E-2</v>
      </c>
      <c r="DG107" s="552">
        <f t="shared" si="95"/>
        <v>-77755265.646113485</v>
      </c>
      <c r="DH107" s="496"/>
      <c r="DI107" s="553"/>
      <c r="DJ107" s="80"/>
      <c r="DL107" s="41">
        <v>9.1</v>
      </c>
      <c r="DM107" s="111">
        <f t="shared" si="106"/>
        <v>6.8000000000000005E-2</v>
      </c>
      <c r="DN107" s="101">
        <f t="shared" si="111"/>
        <v>-42380805.488935828</v>
      </c>
      <c r="DO107" s="470">
        <f t="shared" si="107"/>
        <v>42380805.488935828</v>
      </c>
      <c r="DP107" s="470"/>
      <c r="DQ107" s="470"/>
      <c r="DR107" s="170">
        <f t="shared" si="112"/>
        <v>0</v>
      </c>
      <c r="DS107" s="171">
        <f t="shared" si="113"/>
        <v>-84761610.977871656</v>
      </c>
      <c r="DT107" s="80"/>
      <c r="DV107" s="41">
        <v>9.3000000000000007</v>
      </c>
      <c r="DW107" s="111">
        <f t="shared" si="96"/>
        <v>6.5714285714285711E-2</v>
      </c>
      <c r="DX107" s="190">
        <f t="shared" si="102"/>
        <v>6045881335697676</v>
      </c>
      <c r="DY107" s="172">
        <f t="shared" si="148"/>
        <v>5.7873893974985444</v>
      </c>
      <c r="EB107" s="80"/>
      <c r="ED107" s="81"/>
      <c r="EE107" s="124">
        <v>8.6999999999999993</v>
      </c>
      <c r="EF107" s="417">
        <f t="shared" si="123"/>
        <v>3.3285714285714293E-2</v>
      </c>
      <c r="EG107" s="579">
        <f t="shared" si="124"/>
        <v>8.1540489795918415E-6</v>
      </c>
      <c r="EH107" s="579"/>
      <c r="EI107" s="119">
        <f t="shared" si="125"/>
        <v>142.84970949041994</v>
      </c>
      <c r="EJ107" s="172">
        <f t="shared" si="126"/>
        <v>2.4501274888729987</v>
      </c>
      <c r="EK107" s="80"/>
      <c r="EN107" s="81"/>
      <c r="EO107" s="124">
        <v>9.4</v>
      </c>
      <c r="EP107" s="204">
        <f t="shared" si="91"/>
        <v>129.84497702534344</v>
      </c>
      <c r="EQ107" s="80"/>
      <c r="ES107" s="41">
        <v>8.9</v>
      </c>
      <c r="ET107" s="124">
        <f t="shared" si="120"/>
        <v>3.9514285714285717E-2</v>
      </c>
      <c r="EU107" s="129">
        <f t="shared" si="121"/>
        <v>0</v>
      </c>
      <c r="EV107" s="119"/>
      <c r="EW107" s="451">
        <f t="shared" si="122"/>
        <v>0</v>
      </c>
      <c r="EX107" s="80"/>
      <c r="EZ107" s="41">
        <v>9.3000000000000007</v>
      </c>
      <c r="FA107" s="101">
        <f t="shared" si="97"/>
        <v>3.6885714285714293E-2</v>
      </c>
      <c r="FB107" s="101">
        <f t="shared" si="98"/>
        <v>-1.8442857142857146E-2</v>
      </c>
      <c r="FC107" s="543">
        <f t="shared" si="99"/>
        <v>-133690850.45515372</v>
      </c>
      <c r="FD107" s="514"/>
      <c r="FE107" s="544"/>
      <c r="FF107" s="80"/>
      <c r="FH107" s="41">
        <v>9.1</v>
      </c>
      <c r="FI107" s="101">
        <f t="shared" si="108"/>
        <v>3.8200000000000012E-2</v>
      </c>
      <c r="FJ107" s="119">
        <f t="shared" si="114"/>
        <v>-70706657.373668209</v>
      </c>
      <c r="FK107" s="541">
        <f t="shared" si="110"/>
        <v>70706657.373668209</v>
      </c>
      <c r="FL107" s="541"/>
      <c r="FM107" s="541"/>
      <c r="FN107" s="170">
        <f t="shared" si="115"/>
        <v>0</v>
      </c>
      <c r="FO107" s="184">
        <f t="shared" si="116"/>
        <v>-141413314.74733642</v>
      </c>
      <c r="FP107" s="80"/>
      <c r="FR107" s="41">
        <v>9.3000000000000007</v>
      </c>
      <c r="FS107" s="101">
        <f t="shared" si="100"/>
        <v>3.6885714285714293E-2</v>
      </c>
      <c r="FT107" s="190">
        <f t="shared" si="104"/>
        <v>1.7873243495422276E+16</v>
      </c>
      <c r="FU107" s="172">
        <f t="shared" si="105"/>
        <v>3.3659745485047345</v>
      </c>
      <c r="FX107" s="80"/>
      <c r="GA107" s="51"/>
      <c r="GB107" s="41">
        <v>10</v>
      </c>
      <c r="GC107" s="42">
        <v>-628.5714285714339</v>
      </c>
      <c r="GD107" s="50"/>
      <c r="GE107" s="51"/>
      <c r="GF107" s="41">
        <v>10</v>
      </c>
      <c r="GG107" s="42">
        <v>571.42857142857974</v>
      </c>
      <c r="GH107" s="50"/>
      <c r="GI107" s="51"/>
      <c r="GJ107" s="41">
        <v>10</v>
      </c>
      <c r="GK107" s="42">
        <v>-171.42857142857224</v>
      </c>
      <c r="GL107" s="50"/>
      <c r="GM107" s="51"/>
      <c r="GN107" s="41">
        <v>10</v>
      </c>
      <c r="GO107" s="42">
        <v>228.57142857142935</v>
      </c>
      <c r="GP107" s="88"/>
    </row>
    <row r="108" spans="11:198">
      <c r="K108" s="63">
        <v>8.1999999999999993</v>
      </c>
      <c r="L108" s="64">
        <f t="shared" si="146"/>
        <v>3.8585312168238199</v>
      </c>
      <c r="N108" s="63">
        <v>8.1999999999999993</v>
      </c>
      <c r="O108" s="64">
        <f t="shared" si="147"/>
        <v>2.5484103628885357</v>
      </c>
      <c r="BJ108" s="198"/>
      <c r="BK108" s="199"/>
      <c r="BL108" s="124">
        <v>8.5</v>
      </c>
      <c r="BM108" s="101">
        <f t="shared" si="127"/>
        <v>4.2142857142857149E-2</v>
      </c>
      <c r="BN108" s="101">
        <f t="shared" si="135"/>
        <v>6.0000000000000001E-3</v>
      </c>
      <c r="BO108" s="101">
        <f t="shared" si="128"/>
        <v>6.0000000000000001E-3</v>
      </c>
      <c r="BP108" s="101">
        <f t="shared" si="129"/>
        <v>6.2857142857142861E-2</v>
      </c>
      <c r="BQ108" s="119"/>
      <c r="BR108" s="204">
        <f t="shared" si="136"/>
        <v>3.7428571428571429E-2</v>
      </c>
      <c r="BS108" s="101">
        <f t="shared" si="137"/>
        <v>7.1857142857142869E-2</v>
      </c>
      <c r="BT108" s="201">
        <f t="shared" si="138"/>
        <v>2.5285714285714289E-4</v>
      </c>
      <c r="BU108" s="201">
        <f t="shared" si="139"/>
        <v>7.5857142857142864E-10</v>
      </c>
      <c r="BV108" s="201">
        <f t="shared" si="140"/>
        <v>1.2417492711370267E-7</v>
      </c>
      <c r="BW108" s="101">
        <f t="shared" si="141"/>
        <v>3.442857142857144E-2</v>
      </c>
      <c r="BX108" s="119"/>
      <c r="BY108" s="202">
        <f t="shared" si="142"/>
        <v>7.2512862973760988E-7</v>
      </c>
      <c r="BZ108" s="42"/>
      <c r="CA108" s="119"/>
      <c r="CB108" s="81"/>
      <c r="CC108" s="124">
        <v>8.5</v>
      </c>
      <c r="CD108" s="101">
        <f t="shared" si="143"/>
        <v>6.0000000000000001E-3</v>
      </c>
      <c r="CE108" s="101">
        <f t="shared" si="144"/>
        <v>4.2142857142857149E-2</v>
      </c>
      <c r="CF108" s="101">
        <f t="shared" si="130"/>
        <v>6.2857142857142861E-2</v>
      </c>
      <c r="CG108" s="101">
        <f t="shared" si="131"/>
        <v>6.0000000000000001E-3</v>
      </c>
      <c r="CI108" s="204">
        <f t="shared" si="145"/>
        <v>2.1071428571428574E-2</v>
      </c>
      <c r="CJ108" s="201">
        <f t="shared" si="132"/>
        <v>3.7423287172011678E-8</v>
      </c>
      <c r="CK108" s="201">
        <f t="shared" si="133"/>
        <v>1.1314285714285715E-9</v>
      </c>
      <c r="CM108" s="206">
        <f t="shared" si="134"/>
        <v>7.5978002915451929E-8</v>
      </c>
      <c r="CN108" s="209"/>
      <c r="CR108" s="81"/>
      <c r="CS108" s="124">
        <v>9.5</v>
      </c>
      <c r="CT108" s="204">
        <f t="shared" si="92"/>
        <v>70.784043240237736</v>
      </c>
      <c r="CU108" s="80"/>
      <c r="CW108" s="57">
        <v>9</v>
      </c>
      <c r="CX108" s="111">
        <f t="shared" si="117"/>
        <v>6.9142857142857159E-2</v>
      </c>
      <c r="CY108" s="129">
        <f t="shared" si="118"/>
        <v>0</v>
      </c>
      <c r="CZ108" s="130"/>
      <c r="DA108" s="174">
        <f t="shared" si="119"/>
        <v>0</v>
      </c>
      <c r="DB108" s="80"/>
      <c r="DD108" s="57">
        <v>9.4</v>
      </c>
      <c r="DE108" s="111">
        <f t="shared" si="93"/>
        <v>6.4571428571428571E-2</v>
      </c>
      <c r="DF108" s="123">
        <f t="shared" si="94"/>
        <v>-3.2285714285714286E-2</v>
      </c>
      <c r="DG108" s="552">
        <f t="shared" si="95"/>
        <v>-74264969.770184442</v>
      </c>
      <c r="DH108" s="496"/>
      <c r="DI108" s="553"/>
      <c r="DJ108" s="80"/>
      <c r="DL108" s="57">
        <v>9.1999999999999993</v>
      </c>
      <c r="DM108" s="111">
        <f t="shared" si="106"/>
        <v>6.6857142857142865E-2</v>
      </c>
      <c r="DN108" s="101">
        <f t="shared" si="111"/>
        <v>-40627165.017441109</v>
      </c>
      <c r="DO108" s="470">
        <f t="shared" si="107"/>
        <v>40627165.017441109</v>
      </c>
      <c r="DP108" s="470"/>
      <c r="DQ108" s="470"/>
      <c r="DR108" s="170">
        <f t="shared" si="112"/>
        <v>0</v>
      </c>
      <c r="DS108" s="171">
        <f t="shared" si="113"/>
        <v>-81254330.034882218</v>
      </c>
      <c r="DT108" s="80"/>
      <c r="DV108" s="57">
        <v>9.4</v>
      </c>
      <c r="DW108" s="111">
        <f t="shared" si="96"/>
        <v>6.4571428571428571E-2</v>
      </c>
      <c r="DX108" s="190">
        <f t="shared" si="102"/>
        <v>5515285734966409</v>
      </c>
      <c r="DY108" s="172">
        <f t="shared" si="148"/>
        <v>6.0593844095344114</v>
      </c>
      <c r="EB108" s="80"/>
      <c r="ED108" s="81"/>
      <c r="EE108" s="124">
        <v>8.8000000000000007</v>
      </c>
      <c r="EF108" s="417">
        <f t="shared" si="123"/>
        <v>3.2714285714285717E-2</v>
      </c>
      <c r="EG108" s="579">
        <f t="shared" si="124"/>
        <v>7.8850775510204098E-6</v>
      </c>
      <c r="EH108" s="579"/>
      <c r="EI108" s="119">
        <f t="shared" si="125"/>
        <v>138.93077211313562</v>
      </c>
      <c r="EJ108" s="172">
        <f t="shared" si="126"/>
        <v>2.5192402998738408</v>
      </c>
      <c r="EK108" s="80"/>
      <c r="EN108" s="81"/>
      <c r="EO108" s="124">
        <v>9.5</v>
      </c>
      <c r="EP108" s="204">
        <f t="shared" si="91"/>
        <v>126.0100943026021</v>
      </c>
      <c r="EQ108" s="80"/>
      <c r="ES108" s="41">
        <v>9</v>
      </c>
      <c r="ET108" s="124">
        <f t="shared" si="120"/>
        <v>3.8857142857142868E-2</v>
      </c>
      <c r="EU108" s="129">
        <f t="shared" si="121"/>
        <v>0</v>
      </c>
      <c r="EV108" s="119"/>
      <c r="EW108" s="451">
        <f t="shared" si="122"/>
        <v>0</v>
      </c>
      <c r="EX108" s="80"/>
      <c r="EZ108" s="41">
        <v>9.4</v>
      </c>
      <c r="FA108" s="101">
        <f t="shared" si="97"/>
        <v>3.6228571428571436E-2</v>
      </c>
      <c r="FB108" s="101">
        <f t="shared" si="98"/>
        <v>-1.8114285714285718E-2</v>
      </c>
      <c r="FC108" s="543">
        <f t="shared" si="99"/>
        <v>-129844977.02534343</v>
      </c>
      <c r="FD108" s="514"/>
      <c r="FE108" s="544"/>
      <c r="FF108" s="80"/>
      <c r="FH108" s="41">
        <v>9.1999999999999993</v>
      </c>
      <c r="FI108" s="101">
        <f t="shared" si="108"/>
        <v>3.7542857142857156E-2</v>
      </c>
      <c r="FJ108" s="119">
        <f t="shared" si="114"/>
        <v>-68773570.701098725</v>
      </c>
      <c r="FK108" s="541">
        <f t="shared" si="110"/>
        <v>68773570.701098725</v>
      </c>
      <c r="FL108" s="541"/>
      <c r="FM108" s="541"/>
      <c r="FN108" s="170">
        <f t="shared" si="115"/>
        <v>0</v>
      </c>
      <c r="FO108" s="184">
        <f t="shared" si="116"/>
        <v>-137547141.40219745</v>
      </c>
      <c r="FP108" s="80"/>
      <c r="FR108" s="41">
        <v>9.4</v>
      </c>
      <c r="FS108" s="101">
        <f t="shared" si="100"/>
        <v>3.6228571428571436E-2</v>
      </c>
      <c r="FT108" s="190">
        <f t="shared" si="104"/>
        <v>1.6859718058711964E+16</v>
      </c>
      <c r="FU108" s="172">
        <f t="shared" si="105"/>
        <v>3.4656712204752287</v>
      </c>
      <c r="FX108" s="80"/>
      <c r="GA108" s="51"/>
      <c r="GB108" s="41">
        <v>10.1</v>
      </c>
      <c r="GC108" s="42">
        <v>-587.78571428571468</v>
      </c>
      <c r="GD108" s="50"/>
      <c r="GE108" s="51"/>
      <c r="GF108" s="41">
        <v>10.1</v>
      </c>
      <c r="GG108" s="42">
        <v>510.62142857141589</v>
      </c>
      <c r="GH108" s="50"/>
      <c r="GI108" s="51"/>
      <c r="GJ108" s="41">
        <v>10.1</v>
      </c>
      <c r="GK108" s="42">
        <v>-162.96428571428555</v>
      </c>
      <c r="GL108" s="50"/>
      <c r="GM108" s="51"/>
      <c r="GN108" s="41">
        <v>10.1</v>
      </c>
      <c r="GO108" s="42">
        <v>211.85357142856992</v>
      </c>
      <c r="GP108" s="88"/>
    </row>
    <row r="109" spans="11:198">
      <c r="K109" s="63">
        <v>8.3000000000000007</v>
      </c>
      <c r="L109" s="64">
        <f t="shared" si="146"/>
        <v>3.9801093144534128</v>
      </c>
      <c r="N109" s="63">
        <v>8.3000000000000007</v>
      </c>
      <c r="O109" s="64">
        <f t="shared" si="147"/>
        <v>2.6065099084974106</v>
      </c>
      <c r="BJ109" s="198"/>
      <c r="BK109" s="199"/>
      <c r="BL109" s="124">
        <v>8.6</v>
      </c>
      <c r="BM109" s="101">
        <f t="shared" si="127"/>
        <v>4.1485714285714299E-2</v>
      </c>
      <c r="BN109" s="101">
        <f t="shared" si="135"/>
        <v>6.0000000000000001E-3</v>
      </c>
      <c r="BO109" s="101">
        <f t="shared" si="128"/>
        <v>6.0000000000000001E-3</v>
      </c>
      <c r="BP109" s="101">
        <f t="shared" si="129"/>
        <v>6.1714285714285722E-2</v>
      </c>
      <c r="BQ109" s="119"/>
      <c r="BR109" s="204">
        <f t="shared" si="136"/>
        <v>3.6857142857142859E-2</v>
      </c>
      <c r="BS109" s="101">
        <f t="shared" si="137"/>
        <v>7.071428571428573E-2</v>
      </c>
      <c r="BT109" s="201">
        <f t="shared" si="138"/>
        <v>2.4891428571428582E-4</v>
      </c>
      <c r="BU109" s="201">
        <f t="shared" si="139"/>
        <v>7.4674285714285744E-10</v>
      </c>
      <c r="BV109" s="201">
        <f t="shared" si="140"/>
        <v>1.1752415160349858E-7</v>
      </c>
      <c r="BW109" s="101">
        <f t="shared" si="141"/>
        <v>3.385714285714287E-2</v>
      </c>
      <c r="BX109" s="119"/>
      <c r="BY109" s="202">
        <f t="shared" si="142"/>
        <v>6.8968157667638558E-7</v>
      </c>
      <c r="BZ109" s="42"/>
      <c r="CA109" s="119"/>
      <c r="CB109" s="81"/>
      <c r="CC109" s="124">
        <v>8.6</v>
      </c>
      <c r="CD109" s="101">
        <f t="shared" si="143"/>
        <v>6.0000000000000001E-3</v>
      </c>
      <c r="CE109" s="101">
        <f t="shared" si="144"/>
        <v>4.1485714285714299E-2</v>
      </c>
      <c r="CF109" s="101">
        <f t="shared" si="130"/>
        <v>6.1714285714285722E-2</v>
      </c>
      <c r="CG109" s="101">
        <f t="shared" si="131"/>
        <v>6.0000000000000001E-3</v>
      </c>
      <c r="CI109" s="204">
        <f t="shared" si="145"/>
        <v>2.074285714285715E-2</v>
      </c>
      <c r="CJ109" s="201">
        <f t="shared" si="132"/>
        <v>3.5699794845481086E-8</v>
      </c>
      <c r="CK109" s="201">
        <f t="shared" si="133"/>
        <v>1.110857142857143E-9</v>
      </c>
      <c r="CM109" s="206">
        <f t="shared" si="134"/>
        <v>7.2510446833819321E-8</v>
      </c>
      <c r="CN109" s="209"/>
      <c r="CR109" s="81"/>
      <c r="CS109" s="124">
        <v>9.6</v>
      </c>
      <c r="CT109" s="204">
        <f t="shared" si="92"/>
        <v>67.313141144761971</v>
      </c>
      <c r="CU109" s="80"/>
      <c r="CW109" s="41">
        <v>9.1</v>
      </c>
      <c r="CX109" s="111">
        <f t="shared" si="117"/>
        <v>6.8000000000000005E-2</v>
      </c>
      <c r="CY109" s="129">
        <f t="shared" si="118"/>
        <v>0</v>
      </c>
      <c r="CZ109" s="130"/>
      <c r="DA109" s="174">
        <f t="shared" si="119"/>
        <v>0</v>
      </c>
      <c r="DB109" s="80"/>
      <c r="DD109" s="41">
        <v>9.5</v>
      </c>
      <c r="DE109" s="111">
        <f t="shared" si="93"/>
        <v>6.3428571428571431E-2</v>
      </c>
      <c r="DF109" s="123">
        <f t="shared" si="94"/>
        <v>-3.1714285714285716E-2</v>
      </c>
      <c r="DG109" s="552">
        <f t="shared" si="95"/>
        <v>-70784043.240237743</v>
      </c>
      <c r="DH109" s="496"/>
      <c r="DI109" s="553"/>
      <c r="DJ109" s="80"/>
      <c r="DL109" s="41">
        <v>9.3000000000000007</v>
      </c>
      <c r="DM109" s="111">
        <f t="shared" si="106"/>
        <v>6.5714285714285711E-2</v>
      </c>
      <c r="DN109" s="101">
        <f t="shared" si="111"/>
        <v>-38877632.823056743</v>
      </c>
      <c r="DO109" s="470">
        <f t="shared" si="107"/>
        <v>38877632.823056743</v>
      </c>
      <c r="DP109" s="470"/>
      <c r="DQ109" s="470"/>
      <c r="DR109" s="170">
        <f t="shared" si="112"/>
        <v>0</v>
      </c>
      <c r="DS109" s="171">
        <f t="shared" si="113"/>
        <v>-77755265.646113485</v>
      </c>
      <c r="DT109" s="80"/>
      <c r="DV109" s="41">
        <v>9.5</v>
      </c>
      <c r="DW109" s="111">
        <f t="shared" si="96"/>
        <v>6.3428571428571431E-2</v>
      </c>
      <c r="DX109" s="190">
        <f t="shared" si="102"/>
        <v>5010380777435846</v>
      </c>
      <c r="DY109" s="172">
        <f t="shared" si="148"/>
        <v>6.3573650133649613</v>
      </c>
      <c r="EB109" s="80"/>
      <c r="ED109" s="81"/>
      <c r="EE109" s="124">
        <v>8.9</v>
      </c>
      <c r="EF109" s="417">
        <f t="shared" si="123"/>
        <v>3.2142857142857147E-2</v>
      </c>
      <c r="EG109" s="579">
        <f t="shared" si="124"/>
        <v>7.6206122448979611E-6</v>
      </c>
      <c r="EH109" s="579"/>
      <c r="EI109" s="119">
        <f t="shared" si="125"/>
        <v>135.01277759393915</v>
      </c>
      <c r="EJ109" s="172">
        <f t="shared" si="126"/>
        <v>2.5923472299240502</v>
      </c>
      <c r="EK109" s="80"/>
      <c r="EN109" s="81"/>
      <c r="EO109" s="124">
        <v>9.6</v>
      </c>
      <c r="EP109" s="204">
        <f t="shared" ref="EP109:EP140" si="149">((GO103*CI119)/CM119) / 1000000</f>
        <v>122.18681688571436</v>
      </c>
      <c r="EQ109" s="80"/>
      <c r="ES109" s="41">
        <v>9.1</v>
      </c>
      <c r="ET109" s="124">
        <f t="shared" si="120"/>
        <v>3.8200000000000012E-2</v>
      </c>
      <c r="EU109" s="129">
        <f t="shared" si="121"/>
        <v>0</v>
      </c>
      <c r="EV109" s="119"/>
      <c r="EW109" s="451">
        <f t="shared" si="122"/>
        <v>0</v>
      </c>
      <c r="EX109" s="80"/>
      <c r="EZ109" s="41">
        <v>9.5</v>
      </c>
      <c r="FA109" s="101">
        <f t="shared" si="97"/>
        <v>3.557142857142858E-2</v>
      </c>
      <c r="FB109" s="101">
        <f t="shared" si="98"/>
        <v>-1.778571428571429E-2</v>
      </c>
      <c r="FC109" s="543">
        <f t="shared" si="99"/>
        <v>-126010094.3026021</v>
      </c>
      <c r="FD109" s="514"/>
      <c r="FE109" s="544"/>
      <c r="FF109" s="80"/>
      <c r="FH109" s="41">
        <v>9.3000000000000007</v>
      </c>
      <c r="FI109" s="101">
        <f t="shared" si="108"/>
        <v>3.6885714285714293E-2</v>
      </c>
      <c r="FJ109" s="119">
        <f t="shared" si="114"/>
        <v>-66845425.227576859</v>
      </c>
      <c r="FK109" s="541">
        <f t="shared" si="110"/>
        <v>66845425.227576859</v>
      </c>
      <c r="FL109" s="541"/>
      <c r="FM109" s="541"/>
      <c r="FN109" s="170">
        <f t="shared" si="115"/>
        <v>0</v>
      </c>
      <c r="FO109" s="184">
        <f t="shared" si="116"/>
        <v>-133690850.45515372</v>
      </c>
      <c r="FP109" s="80"/>
      <c r="FR109" s="41">
        <v>9.5</v>
      </c>
      <c r="FS109" s="101">
        <f t="shared" si="100"/>
        <v>3.557142857142858E-2</v>
      </c>
      <c r="FT109" s="190">
        <f t="shared" si="104"/>
        <v>1.5878543866150674E+16</v>
      </c>
      <c r="FU109" s="172">
        <f t="shared" si="105"/>
        <v>3.5711424746605203</v>
      </c>
      <c r="FX109" s="80"/>
      <c r="GA109" s="51"/>
      <c r="GB109" s="41">
        <v>10.199999999999999</v>
      </c>
      <c r="GC109" s="42">
        <v>-548.28571428571468</v>
      </c>
      <c r="GD109" s="50"/>
      <c r="GE109" s="51"/>
      <c r="GF109" s="41">
        <v>10.199999999999999</v>
      </c>
      <c r="GG109" s="42">
        <v>453.82857142858848</v>
      </c>
      <c r="GH109" s="50"/>
      <c r="GI109" s="51"/>
      <c r="GJ109" s="41">
        <v>10.199999999999999</v>
      </c>
      <c r="GK109" s="42">
        <v>-154.71428571428555</v>
      </c>
      <c r="GL109" s="50"/>
      <c r="GM109" s="51"/>
      <c r="GN109" s="41">
        <v>10.199999999999999</v>
      </c>
      <c r="GO109" s="42">
        <v>195.97142857142717</v>
      </c>
      <c r="GP109" s="88"/>
    </row>
    <row r="110" spans="11:198">
      <c r="K110" s="63">
        <v>8.4</v>
      </c>
      <c r="L110" s="64">
        <f t="shared" si="146"/>
        <v>4.1094176768451796</v>
      </c>
      <c r="N110" s="63">
        <v>8.4</v>
      </c>
      <c r="O110" s="64">
        <f t="shared" si="147"/>
        <v>2.6672198645813441</v>
      </c>
      <c r="BJ110" s="198"/>
      <c r="BK110" s="199"/>
      <c r="BL110" s="124">
        <v>8.6999999999999993</v>
      </c>
      <c r="BM110" s="101">
        <f t="shared" si="127"/>
        <v>4.0828571428571443E-2</v>
      </c>
      <c r="BN110" s="101">
        <f t="shared" si="135"/>
        <v>6.0000000000000001E-3</v>
      </c>
      <c r="BO110" s="101">
        <f t="shared" si="128"/>
        <v>6.0000000000000001E-3</v>
      </c>
      <c r="BP110" s="101">
        <f t="shared" si="129"/>
        <v>6.0571428571428582E-2</v>
      </c>
      <c r="BQ110" s="119"/>
      <c r="BR110" s="204">
        <f t="shared" si="136"/>
        <v>3.6285714285714289E-2</v>
      </c>
      <c r="BS110" s="101">
        <f t="shared" si="137"/>
        <v>6.957142857142859E-2</v>
      </c>
      <c r="BT110" s="201">
        <f t="shared" si="138"/>
        <v>2.4497142857142864E-4</v>
      </c>
      <c r="BU110" s="201">
        <f t="shared" si="139"/>
        <v>7.3491428571428603E-10</v>
      </c>
      <c r="BV110" s="201">
        <f t="shared" si="140"/>
        <v>1.1111519533527703E-7</v>
      </c>
      <c r="BW110" s="101">
        <f t="shared" si="141"/>
        <v>3.32857142857143E-2</v>
      </c>
      <c r="BX110" s="119"/>
      <c r="BY110" s="202">
        <f t="shared" si="142"/>
        <v>6.5541171311953428E-7</v>
      </c>
      <c r="BZ110" s="42"/>
      <c r="CA110" s="119"/>
      <c r="CB110" s="81"/>
      <c r="CC110" s="124">
        <v>8.6999999999999993</v>
      </c>
      <c r="CD110" s="101">
        <f t="shared" si="143"/>
        <v>6.0000000000000001E-3</v>
      </c>
      <c r="CE110" s="101">
        <f t="shared" si="144"/>
        <v>4.0828571428571443E-2</v>
      </c>
      <c r="CF110" s="101">
        <f t="shared" si="130"/>
        <v>6.0571428571428582E-2</v>
      </c>
      <c r="CG110" s="101">
        <f t="shared" si="131"/>
        <v>6.0000000000000001E-3</v>
      </c>
      <c r="CI110" s="204">
        <f t="shared" si="145"/>
        <v>2.0414285714285722E-2</v>
      </c>
      <c r="CJ110" s="201">
        <f t="shared" si="132"/>
        <v>3.4030047685131235E-8</v>
      </c>
      <c r="CK110" s="201">
        <f t="shared" si="133"/>
        <v>1.0902857142857144E-9</v>
      </c>
      <c r="CM110" s="206">
        <f t="shared" si="134"/>
        <v>6.9150381084548181E-8</v>
      </c>
      <c r="CN110" s="209"/>
      <c r="CR110" s="81"/>
      <c r="CS110" s="124">
        <v>9.6999999999999993</v>
      </c>
      <c r="CT110" s="204">
        <f t="shared" si="92"/>
        <v>63.85297891818162</v>
      </c>
      <c r="CU110" s="80"/>
      <c r="CW110" s="57">
        <v>9.1999999999999993</v>
      </c>
      <c r="CX110" s="111">
        <f t="shared" si="117"/>
        <v>6.6857142857142865E-2</v>
      </c>
      <c r="CY110" s="129">
        <f t="shared" si="118"/>
        <v>0</v>
      </c>
      <c r="CZ110" s="130"/>
      <c r="DA110" s="174">
        <f t="shared" si="119"/>
        <v>0</v>
      </c>
      <c r="DB110" s="80"/>
      <c r="DD110" s="57">
        <v>9.6</v>
      </c>
      <c r="DE110" s="111">
        <f t="shared" ref="DE110:DE141" si="150">BN119+BP119+BN119</f>
        <v>6.2285714285714291E-2</v>
      </c>
      <c r="DF110" s="123">
        <f t="shared" ref="DF110:DF141" si="151">BR119-DE110</f>
        <v>-3.1142857142857146E-2</v>
      </c>
      <c r="DG110" s="552">
        <f t="shared" ref="DG110:DG141" si="152">(GG103 * DF110) /BY119</f>
        <v>-67313141.144761965</v>
      </c>
      <c r="DH110" s="496"/>
      <c r="DI110" s="553"/>
      <c r="DJ110" s="80"/>
      <c r="DL110" s="57">
        <v>9.4</v>
      </c>
      <c r="DM110" s="111">
        <f t="shared" si="106"/>
        <v>6.4571428571428571E-2</v>
      </c>
      <c r="DN110" s="101">
        <f t="shared" si="111"/>
        <v>-37132484.885092221</v>
      </c>
      <c r="DO110" s="470">
        <f t="shared" si="107"/>
        <v>37132484.885092221</v>
      </c>
      <c r="DP110" s="470"/>
      <c r="DQ110" s="470"/>
      <c r="DR110" s="170">
        <f t="shared" si="112"/>
        <v>0</v>
      </c>
      <c r="DS110" s="171">
        <f t="shared" si="113"/>
        <v>-74264969.770184442</v>
      </c>
      <c r="DT110" s="80"/>
      <c r="DV110" s="57">
        <v>9.6</v>
      </c>
      <c r="DW110" s="111">
        <f t="shared" ref="DW110:DW141" si="153">BN119+BP119+BN119</f>
        <v>6.2285714285714291E-2</v>
      </c>
      <c r="DX110" s="190">
        <f t="shared" si="102"/>
        <v>4531058970774646</v>
      </c>
      <c r="DY110" s="172">
        <f t="shared" si="148"/>
        <v>6.6851730932039137</v>
      </c>
      <c r="EB110" s="80"/>
      <c r="ED110" s="81"/>
      <c r="EE110" s="124">
        <v>9</v>
      </c>
      <c r="EF110" s="417">
        <f t="shared" si="123"/>
        <v>3.1571428571428577E-2</v>
      </c>
      <c r="EG110" s="579">
        <f t="shared" si="124"/>
        <v>7.3606530612244938E-6</v>
      </c>
      <c r="EH110" s="579"/>
      <c r="EI110" s="119">
        <f t="shared" si="125"/>
        <v>131.0958171524172</v>
      </c>
      <c r="EJ110" s="172">
        <f t="shared" si="126"/>
        <v>2.6698029548347537</v>
      </c>
      <c r="EK110" s="80"/>
      <c r="EN110" s="81"/>
      <c r="EO110" s="124">
        <v>9.6999999999999993</v>
      </c>
      <c r="EP110" s="204">
        <f t="shared" si="149"/>
        <v>118.37580446648268</v>
      </c>
      <c r="EQ110" s="80"/>
      <c r="ES110" s="41">
        <v>9.1999999999999993</v>
      </c>
      <c r="ET110" s="124">
        <f t="shared" si="120"/>
        <v>3.7542857142857156E-2</v>
      </c>
      <c r="EU110" s="129">
        <f t="shared" si="121"/>
        <v>0</v>
      </c>
      <c r="EV110" s="119"/>
      <c r="EW110" s="451">
        <f t="shared" si="122"/>
        <v>0</v>
      </c>
      <c r="EX110" s="80"/>
      <c r="EZ110" s="41">
        <v>9.6</v>
      </c>
      <c r="FA110" s="101">
        <f t="shared" ref="FA110:FA141" si="154">CE119</f>
        <v>3.4914285714285731E-2</v>
      </c>
      <c r="FB110" s="101">
        <f t="shared" ref="FB110:FB141" si="155">(CI119-FA110)</f>
        <v>-1.7457142857142866E-2</v>
      </c>
      <c r="FC110" s="543">
        <f t="shared" ref="FC110:FC141" si="156">(GO103*FB110)/CM119</f>
        <v>-122186816.88571437</v>
      </c>
      <c r="FD110" s="514"/>
      <c r="FE110" s="544"/>
      <c r="FF110" s="80"/>
      <c r="FH110" s="41">
        <v>9.4</v>
      </c>
      <c r="FI110" s="101">
        <f t="shared" si="108"/>
        <v>3.6228571428571436E-2</v>
      </c>
      <c r="FJ110" s="119">
        <f t="shared" si="114"/>
        <v>-64922488.512671717</v>
      </c>
      <c r="FK110" s="541">
        <f t="shared" si="110"/>
        <v>64922488.512671717</v>
      </c>
      <c r="FL110" s="541"/>
      <c r="FM110" s="541"/>
      <c r="FN110" s="170">
        <f t="shared" si="115"/>
        <v>0</v>
      </c>
      <c r="FO110" s="184">
        <f t="shared" si="116"/>
        <v>-129844977.02534343</v>
      </c>
      <c r="FP110" s="80"/>
      <c r="FR110" s="41">
        <v>9.6</v>
      </c>
      <c r="FS110" s="101">
        <f t="shared" ref="FS110:FS141" si="157">CE119</f>
        <v>3.4914285714285731E-2</v>
      </c>
      <c r="FT110" s="190">
        <f t="shared" si="104"/>
        <v>1.4929618220663094E+16</v>
      </c>
      <c r="FU110" s="172">
        <f t="shared" si="105"/>
        <v>3.6828850400522413</v>
      </c>
      <c r="FX110" s="80"/>
      <c r="GA110" s="51"/>
      <c r="GB110" s="41">
        <v>10.3</v>
      </c>
      <c r="GC110" s="42">
        <v>-510.07142857143026</v>
      </c>
      <c r="GD110" s="50"/>
      <c r="GE110" s="51"/>
      <c r="GF110" s="41">
        <v>10.3</v>
      </c>
      <c r="GG110" s="42">
        <v>400.92142857142608</v>
      </c>
      <c r="GH110" s="50"/>
      <c r="GI110" s="51"/>
      <c r="GJ110" s="41">
        <v>10.3</v>
      </c>
      <c r="GK110" s="42">
        <v>-146.67857142857156</v>
      </c>
      <c r="GL110" s="50"/>
      <c r="GM110" s="51"/>
      <c r="GN110" s="41">
        <v>10.3</v>
      </c>
      <c r="GO110" s="42">
        <v>180.90357142857101</v>
      </c>
      <c r="GP110" s="88"/>
    </row>
    <row r="111" spans="11:198">
      <c r="K111" s="63">
        <v>8.5</v>
      </c>
      <c r="L111" s="64">
        <f t="shared" si="146"/>
        <v>4.2472063952702239</v>
      </c>
      <c r="N111" s="63">
        <v>8.5</v>
      </c>
      <c r="O111" s="64">
        <f t="shared" si="147"/>
        <v>2.7307149642625093</v>
      </c>
      <c r="BJ111" s="198"/>
      <c r="BK111" s="199"/>
      <c r="BL111" s="124">
        <v>8.8000000000000007</v>
      </c>
      <c r="BM111" s="101">
        <f t="shared" si="127"/>
        <v>4.0171428571428573E-2</v>
      </c>
      <c r="BN111" s="101">
        <f t="shared" si="135"/>
        <v>6.0000000000000001E-3</v>
      </c>
      <c r="BO111" s="101">
        <f t="shared" si="128"/>
        <v>6.0000000000000001E-3</v>
      </c>
      <c r="BP111" s="101">
        <f t="shared" si="129"/>
        <v>5.9428571428571428E-2</v>
      </c>
      <c r="BQ111" s="119"/>
      <c r="BR111" s="204">
        <f t="shared" si="136"/>
        <v>3.5714285714285712E-2</v>
      </c>
      <c r="BS111" s="101">
        <f t="shared" si="137"/>
        <v>6.8428571428571436E-2</v>
      </c>
      <c r="BT111" s="201">
        <f t="shared" si="138"/>
        <v>2.4102857142857144E-4</v>
      </c>
      <c r="BU111" s="201">
        <f t="shared" si="139"/>
        <v>7.2308571428571442E-10</v>
      </c>
      <c r="BV111" s="201">
        <f t="shared" si="140"/>
        <v>1.0494358017492712E-7</v>
      </c>
      <c r="BW111" s="101">
        <f t="shared" si="141"/>
        <v>3.2714285714285724E-2</v>
      </c>
      <c r="BX111" s="119"/>
      <c r="BY111" s="202">
        <f t="shared" si="142"/>
        <v>6.2229911137026268E-7</v>
      </c>
      <c r="BZ111" s="42"/>
      <c r="CA111" s="119"/>
      <c r="CB111" s="81"/>
      <c r="CC111" s="124">
        <v>8.8000000000000007</v>
      </c>
      <c r="CD111" s="101">
        <f t="shared" si="143"/>
        <v>6.0000000000000001E-3</v>
      </c>
      <c r="CE111" s="101">
        <f t="shared" si="144"/>
        <v>4.0171428571428573E-2</v>
      </c>
      <c r="CF111" s="101">
        <f t="shared" si="130"/>
        <v>5.9428571428571428E-2</v>
      </c>
      <c r="CG111" s="101">
        <f t="shared" si="131"/>
        <v>6.0000000000000001E-3</v>
      </c>
      <c r="CI111" s="204">
        <f t="shared" si="145"/>
        <v>2.0085714285714287E-2</v>
      </c>
      <c r="CJ111" s="201">
        <f t="shared" si="132"/>
        <v>3.2413194355685132E-8</v>
      </c>
      <c r="CK111" s="201">
        <f t="shared" si="133"/>
        <v>1.0697142857142857E-9</v>
      </c>
      <c r="CM111" s="206">
        <f t="shared" si="134"/>
        <v>6.5896102997084552E-8</v>
      </c>
      <c r="CN111" s="209"/>
      <c r="CR111" s="81"/>
      <c r="CS111" s="124">
        <v>9.8000000000000007</v>
      </c>
      <c r="CT111" s="204">
        <f t="shared" si="92"/>
        <v>60.404339250494822</v>
      </c>
      <c r="CU111" s="80"/>
      <c r="CW111" s="41">
        <v>9.3000000000000007</v>
      </c>
      <c r="CX111" s="111">
        <f t="shared" si="117"/>
        <v>6.5714285714285711E-2</v>
      </c>
      <c r="CY111" s="129">
        <f t="shared" si="118"/>
        <v>0</v>
      </c>
      <c r="CZ111" s="130"/>
      <c r="DA111" s="174">
        <f t="shared" si="119"/>
        <v>0</v>
      </c>
      <c r="DB111" s="80"/>
      <c r="DD111" s="41">
        <v>9.6999999999999993</v>
      </c>
      <c r="DE111" s="111">
        <f t="shared" si="150"/>
        <v>6.1142857142857152E-2</v>
      </c>
      <c r="DF111" s="123">
        <f t="shared" si="151"/>
        <v>-3.0571428571428576E-2</v>
      </c>
      <c r="DG111" s="552">
        <f t="shared" si="152"/>
        <v>-63852978.918181621</v>
      </c>
      <c r="DH111" s="496"/>
      <c r="DI111" s="553"/>
      <c r="DJ111" s="80"/>
      <c r="DL111" s="41">
        <v>9.5</v>
      </c>
      <c r="DM111" s="111">
        <f t="shared" si="106"/>
        <v>6.3428571428571431E-2</v>
      </c>
      <c r="DN111" s="101">
        <f t="shared" si="111"/>
        <v>-35392021.620118871</v>
      </c>
      <c r="DO111" s="470">
        <f t="shared" si="107"/>
        <v>35392021.620118871</v>
      </c>
      <c r="DP111" s="470"/>
      <c r="DQ111" s="470"/>
      <c r="DR111" s="170">
        <f t="shared" si="112"/>
        <v>0</v>
      </c>
      <c r="DS111" s="171">
        <f t="shared" si="113"/>
        <v>-70784043.240237743</v>
      </c>
      <c r="DT111" s="80"/>
      <c r="DV111" s="41">
        <v>9.6999999999999993</v>
      </c>
      <c r="DW111" s="111">
        <f t="shared" si="153"/>
        <v>6.1142857142857152E-2</v>
      </c>
      <c r="DX111" s="190">
        <f t="shared" si="102"/>
        <v>4077202916725746.5</v>
      </c>
      <c r="DY111" s="172">
        <f t="shared" si="148"/>
        <v>7.0474394088427745</v>
      </c>
      <c r="EB111" s="80"/>
      <c r="ED111" s="81"/>
      <c r="EE111" s="124">
        <v>9.1</v>
      </c>
      <c r="EF111" s="417">
        <f t="shared" si="123"/>
        <v>3.1000000000000003E-2</v>
      </c>
      <c r="EG111" s="579">
        <f t="shared" si="124"/>
        <v>7.1052000000000027E-6</v>
      </c>
      <c r="EH111" s="579"/>
      <c r="EI111" s="119">
        <f t="shared" si="125"/>
        <v>127.17999167839722</v>
      </c>
      <c r="EJ111" s="172">
        <f t="shared" si="126"/>
        <v>2.7520052123061349</v>
      </c>
      <c r="EK111" s="80"/>
      <c r="EN111" s="81"/>
      <c r="EO111" s="124">
        <v>9.8000000000000007</v>
      </c>
      <c r="EP111" s="204">
        <f t="shared" si="149"/>
        <v>114.57776590058886</v>
      </c>
      <c r="EQ111" s="80"/>
      <c r="ES111" s="41">
        <v>9.3000000000000007</v>
      </c>
      <c r="ET111" s="124">
        <f t="shared" si="120"/>
        <v>3.6885714285714293E-2</v>
      </c>
      <c r="EU111" s="129">
        <f t="shared" si="121"/>
        <v>0</v>
      </c>
      <c r="EV111" s="119"/>
      <c r="EW111" s="451">
        <f t="shared" si="122"/>
        <v>0</v>
      </c>
      <c r="EX111" s="80"/>
      <c r="EZ111" s="41">
        <v>9.6999999999999993</v>
      </c>
      <c r="FA111" s="101">
        <f t="shared" si="154"/>
        <v>3.4257142857142875E-2</v>
      </c>
      <c r="FB111" s="101">
        <f t="shared" si="155"/>
        <v>-1.7128571428571437E-2</v>
      </c>
      <c r="FC111" s="543">
        <f t="shared" si="156"/>
        <v>-118375804.46648268</v>
      </c>
      <c r="FD111" s="514"/>
      <c r="FE111" s="544"/>
      <c r="FF111" s="80"/>
      <c r="FH111" s="41">
        <v>9.5</v>
      </c>
      <c r="FI111" s="101">
        <f t="shared" si="108"/>
        <v>3.557142857142858E-2</v>
      </c>
      <c r="FJ111" s="119">
        <f t="shared" si="114"/>
        <v>-63005047.151301049</v>
      </c>
      <c r="FK111" s="541">
        <f t="shared" si="110"/>
        <v>63005047.151301049</v>
      </c>
      <c r="FL111" s="541"/>
      <c r="FM111" s="541"/>
      <c r="FN111" s="170">
        <f t="shared" si="115"/>
        <v>0</v>
      </c>
      <c r="FO111" s="184">
        <f t="shared" si="116"/>
        <v>-126010094.3026021</v>
      </c>
      <c r="FP111" s="80"/>
      <c r="FR111" s="41">
        <v>9.6999999999999993</v>
      </c>
      <c r="FS111" s="101">
        <f t="shared" si="157"/>
        <v>3.4257142857142875E-2</v>
      </c>
      <c r="FT111" s="190">
        <f t="shared" si="104"/>
        <v>1.4012831083086942E+16</v>
      </c>
      <c r="FU111" s="172">
        <f t="shared" si="105"/>
        <v>3.8014525183430918</v>
      </c>
      <c r="FX111" s="80"/>
      <c r="GA111" s="51"/>
      <c r="GB111" s="41">
        <v>10.4</v>
      </c>
      <c r="GC111" s="42">
        <v>-473.1428571428587</v>
      </c>
      <c r="GD111" s="50"/>
      <c r="GE111" s="51"/>
      <c r="GF111" s="41">
        <v>10.4</v>
      </c>
      <c r="GG111" s="42">
        <v>351.7714285714319</v>
      </c>
      <c r="GH111" s="50"/>
      <c r="GI111" s="51"/>
      <c r="GJ111" s="41">
        <v>10.4</v>
      </c>
      <c r="GK111" s="42">
        <v>-138.85714285714289</v>
      </c>
      <c r="GL111" s="50"/>
      <c r="GM111" s="51"/>
      <c r="GN111" s="41">
        <v>10.4</v>
      </c>
      <c r="GO111" s="42">
        <v>166.6285714285732</v>
      </c>
      <c r="GP111" s="88"/>
    </row>
    <row r="112" spans="11:198">
      <c r="K112" s="63">
        <v>8.6</v>
      </c>
      <c r="L112" s="64">
        <f t="shared" si="146"/>
        <v>4.3943248752146404</v>
      </c>
      <c r="N112" s="63">
        <v>8.6</v>
      </c>
      <c r="O112" s="64">
        <f t="shared" si="147"/>
        <v>2.797185515569347</v>
      </c>
      <c r="BJ112" s="198"/>
      <c r="BK112" s="199"/>
      <c r="BL112" s="124">
        <v>8.9</v>
      </c>
      <c r="BM112" s="101">
        <f t="shared" si="127"/>
        <v>3.9514285714285717E-2</v>
      </c>
      <c r="BN112" s="101">
        <f t="shared" si="135"/>
        <v>6.0000000000000001E-3</v>
      </c>
      <c r="BO112" s="101">
        <f t="shared" si="128"/>
        <v>6.0000000000000001E-3</v>
      </c>
      <c r="BP112" s="101">
        <f t="shared" si="129"/>
        <v>5.8285714285714288E-2</v>
      </c>
      <c r="BQ112" s="119"/>
      <c r="BR112" s="204">
        <f t="shared" si="136"/>
        <v>3.5142857142857142E-2</v>
      </c>
      <c r="BS112" s="101">
        <f t="shared" si="137"/>
        <v>6.7285714285714296E-2</v>
      </c>
      <c r="BT112" s="201">
        <f t="shared" si="138"/>
        <v>2.3708571428571431E-4</v>
      </c>
      <c r="BU112" s="201">
        <f t="shared" si="139"/>
        <v>7.112571428571429E-10</v>
      </c>
      <c r="BV112" s="201">
        <f t="shared" si="140"/>
        <v>9.9004827988338213E-8</v>
      </c>
      <c r="BW112" s="101">
        <f t="shared" si="141"/>
        <v>3.2142857142857154E-2</v>
      </c>
      <c r="BX112" s="119"/>
      <c r="BY112" s="202">
        <f t="shared" si="142"/>
        <v>5.9032384373177884E-7</v>
      </c>
      <c r="BZ112" s="42"/>
      <c r="CA112" s="119"/>
      <c r="CB112" s="81"/>
      <c r="CC112" s="124">
        <v>8.9</v>
      </c>
      <c r="CD112" s="101">
        <f t="shared" si="143"/>
        <v>6.0000000000000001E-3</v>
      </c>
      <c r="CE112" s="101">
        <f t="shared" si="144"/>
        <v>3.9514285714285717E-2</v>
      </c>
      <c r="CF112" s="101">
        <f t="shared" si="130"/>
        <v>5.8285714285714288E-2</v>
      </c>
      <c r="CG112" s="101">
        <f t="shared" si="131"/>
        <v>6.0000000000000001E-3</v>
      </c>
      <c r="CI112" s="204">
        <f t="shared" si="145"/>
        <v>1.9757142857142859E-2</v>
      </c>
      <c r="CJ112" s="201">
        <f t="shared" si="132"/>
        <v>3.0848383521865898E-8</v>
      </c>
      <c r="CK112" s="201">
        <f t="shared" si="133"/>
        <v>1.0491428571428572E-9</v>
      </c>
      <c r="CM112" s="206">
        <f t="shared" si="134"/>
        <v>6.2745909900874648E-8</v>
      </c>
      <c r="CN112" s="209"/>
      <c r="CR112" s="81"/>
      <c r="CS112" s="124">
        <v>9.9</v>
      </c>
      <c r="CT112" s="204">
        <f t="shared" si="92"/>
        <v>56.968079944508574</v>
      </c>
      <c r="CU112" s="80"/>
      <c r="CW112" s="57">
        <v>9.4</v>
      </c>
      <c r="CX112" s="111">
        <f t="shared" si="117"/>
        <v>6.4571428571428571E-2</v>
      </c>
      <c r="CY112" s="129">
        <f t="shared" si="118"/>
        <v>0</v>
      </c>
      <c r="CZ112" s="130"/>
      <c r="DA112" s="174">
        <f t="shared" si="119"/>
        <v>0</v>
      </c>
      <c r="DB112" s="80"/>
      <c r="DD112" s="57">
        <v>9.8000000000000007</v>
      </c>
      <c r="DE112" s="111">
        <f t="shared" si="150"/>
        <v>0.06</v>
      </c>
      <c r="DF112" s="123">
        <f t="shared" si="151"/>
        <v>-0.03</v>
      </c>
      <c r="DG112" s="552">
        <f t="shared" si="152"/>
        <v>-60404339.250494823</v>
      </c>
      <c r="DH112" s="496"/>
      <c r="DI112" s="553"/>
      <c r="DJ112" s="80"/>
      <c r="DL112" s="57">
        <v>9.6</v>
      </c>
      <c r="DM112" s="111">
        <f t="shared" ref="DM112:DM143" si="158">BN119+BP119+BN119</f>
        <v>6.2285714285714291E-2</v>
      </c>
      <c r="DN112" s="101">
        <f t="shared" si="111"/>
        <v>-33656570.572380982</v>
      </c>
      <c r="DO112" s="470">
        <f t="shared" ref="DO112:DO143" si="159" xml:space="preserve"> SQRT(( (DG110 - $DN$11) /2)^2 + DA114^2)</f>
        <v>33656570.572380982</v>
      </c>
      <c r="DP112" s="470"/>
      <c r="DQ112" s="470"/>
      <c r="DR112" s="170">
        <f t="shared" si="112"/>
        <v>0</v>
      </c>
      <c r="DS112" s="171">
        <f t="shared" si="113"/>
        <v>-67313141.144761965</v>
      </c>
      <c r="DT112" s="80"/>
      <c r="DV112" s="57">
        <v>9.8000000000000007</v>
      </c>
      <c r="DW112" s="111">
        <f t="shared" si="153"/>
        <v>0.06</v>
      </c>
      <c r="DX112" s="190">
        <f t="shared" si="102"/>
        <v>3648684200288869.5</v>
      </c>
      <c r="DY112" s="172">
        <f t="shared" si="148"/>
        <v>7.4497959183671343</v>
      </c>
      <c r="EB112" s="80"/>
      <c r="ED112" s="81"/>
      <c r="EE112" s="124">
        <v>9.1999999999999993</v>
      </c>
      <c r="EF112" s="417">
        <f t="shared" si="123"/>
        <v>3.0428571428571433E-2</v>
      </c>
      <c r="EG112" s="579">
        <f t="shared" si="124"/>
        <v>6.8542530612244938E-6</v>
      </c>
      <c r="EH112" s="579"/>
      <c r="EI112" s="119">
        <f t="shared" si="125"/>
        <v>123.26541291313256</v>
      </c>
      <c r="EJ112" s="172">
        <f t="shared" si="126"/>
        <v>2.8394015135993707</v>
      </c>
      <c r="EK112" s="80"/>
      <c r="EN112" s="81"/>
      <c r="EO112" s="124">
        <v>9.9</v>
      </c>
      <c r="EP112" s="204">
        <f t="shared" si="149"/>
        <v>110.79346371165317</v>
      </c>
      <c r="EQ112" s="80"/>
      <c r="ES112" s="41">
        <v>9.4</v>
      </c>
      <c r="ET112" s="124">
        <f t="shared" si="120"/>
        <v>3.6228571428571436E-2</v>
      </c>
      <c r="EU112" s="129">
        <f t="shared" si="121"/>
        <v>0</v>
      </c>
      <c r="EV112" s="119"/>
      <c r="EW112" s="451">
        <f t="shared" si="122"/>
        <v>0</v>
      </c>
      <c r="EX112" s="80"/>
      <c r="EZ112" s="41">
        <v>9.8000000000000007</v>
      </c>
      <c r="FA112" s="101">
        <f t="shared" si="154"/>
        <v>3.3600000000000005E-2</v>
      </c>
      <c r="FB112" s="101">
        <f t="shared" si="155"/>
        <v>-1.6800000000000002E-2</v>
      </c>
      <c r="FC112" s="543">
        <f t="shared" si="156"/>
        <v>-114577765.90058886</v>
      </c>
      <c r="FD112" s="514"/>
      <c r="FE112" s="544"/>
      <c r="FF112" s="80"/>
      <c r="FH112" s="41">
        <v>9.6</v>
      </c>
      <c r="FI112" s="101">
        <f t="shared" ref="FI112:FI143" si="160">CE119</f>
        <v>3.4914285714285731E-2</v>
      </c>
      <c r="FJ112" s="119">
        <f t="shared" si="114"/>
        <v>-61093408.442857184</v>
      </c>
      <c r="FK112" s="541">
        <f t="shared" ref="FK112:FK143" si="161">SQRT( ((FC110-$FJ$11)/2)^2 +EW114)</f>
        <v>61093408.442857184</v>
      </c>
      <c r="FL112" s="541"/>
      <c r="FM112" s="541"/>
      <c r="FN112" s="170">
        <f t="shared" si="115"/>
        <v>0</v>
      </c>
      <c r="FO112" s="184">
        <f t="shared" si="116"/>
        <v>-122186816.88571437</v>
      </c>
      <c r="FP112" s="80"/>
      <c r="FR112" s="41">
        <v>9.8000000000000007</v>
      </c>
      <c r="FS112" s="101">
        <f t="shared" si="157"/>
        <v>3.3600000000000005E-2</v>
      </c>
      <c r="FT112" s="190">
        <f t="shared" si="104"/>
        <v>1.3128064438770142E+16</v>
      </c>
      <c r="FU112" s="172">
        <f t="shared" si="105"/>
        <v>3.9274635568512801</v>
      </c>
      <c r="FX112" s="80"/>
      <c r="GA112" s="51"/>
      <c r="GB112" s="41">
        <v>10.5</v>
      </c>
      <c r="GC112" s="42">
        <v>-437.50000000000091</v>
      </c>
      <c r="GD112" s="50"/>
      <c r="GE112" s="51"/>
      <c r="GF112" s="41">
        <v>10.5</v>
      </c>
      <c r="GG112" s="42">
        <v>306.25</v>
      </c>
      <c r="GH112" s="50"/>
      <c r="GI112" s="51"/>
      <c r="GJ112" s="41">
        <v>10.5</v>
      </c>
      <c r="GK112" s="42">
        <v>-131.25</v>
      </c>
      <c r="GL112" s="50"/>
      <c r="GM112" s="51"/>
      <c r="GN112" s="41">
        <v>10.5</v>
      </c>
      <c r="GO112" s="42">
        <v>153.125</v>
      </c>
      <c r="GP112" s="88"/>
    </row>
    <row r="113" spans="11:198">
      <c r="K113" s="63">
        <v>8.6999999999999993</v>
      </c>
      <c r="L113" s="64">
        <f t="shared" si="146"/>
        <v>4.5517387298279663</v>
      </c>
      <c r="N113" s="63">
        <v>8.6999999999999993</v>
      </c>
      <c r="O113" s="64">
        <f t="shared" si="147"/>
        <v>2.8668391416587453</v>
      </c>
      <c r="BJ113" s="198"/>
      <c r="BK113" s="199"/>
      <c r="BL113" s="124">
        <v>9</v>
      </c>
      <c r="BM113" s="101">
        <f t="shared" si="127"/>
        <v>3.8857142857142868E-2</v>
      </c>
      <c r="BN113" s="101">
        <f t="shared" si="135"/>
        <v>6.0000000000000001E-3</v>
      </c>
      <c r="BO113" s="101">
        <f t="shared" si="128"/>
        <v>6.0000000000000001E-3</v>
      </c>
      <c r="BP113" s="101">
        <f t="shared" si="129"/>
        <v>5.7142857142857148E-2</v>
      </c>
      <c r="BQ113" s="119"/>
      <c r="BR113" s="204">
        <f t="shared" si="136"/>
        <v>3.4571428571428572E-2</v>
      </c>
      <c r="BS113" s="101">
        <f t="shared" si="137"/>
        <v>6.6142857142857156E-2</v>
      </c>
      <c r="BT113" s="201">
        <f t="shared" si="138"/>
        <v>2.3314285714285722E-4</v>
      </c>
      <c r="BU113" s="201">
        <f t="shared" si="139"/>
        <v>6.994285714285716E-10</v>
      </c>
      <c r="BV113" s="201">
        <f t="shared" si="140"/>
        <v>9.3294460641399449E-8</v>
      </c>
      <c r="BW113" s="101">
        <f t="shared" si="141"/>
        <v>3.1571428571428584E-2</v>
      </c>
      <c r="BX113" s="119"/>
      <c r="BY113" s="202">
        <f t="shared" si="142"/>
        <v>5.5946598250728925E-7</v>
      </c>
      <c r="BZ113" s="42"/>
      <c r="CA113" s="119"/>
      <c r="CB113" s="81"/>
      <c r="CC113" s="124">
        <v>9</v>
      </c>
      <c r="CD113" s="101">
        <f t="shared" si="143"/>
        <v>6.0000000000000001E-3</v>
      </c>
      <c r="CE113" s="101">
        <f t="shared" si="144"/>
        <v>3.8857142857142868E-2</v>
      </c>
      <c r="CF113" s="101">
        <f t="shared" si="130"/>
        <v>5.7142857142857148E-2</v>
      </c>
      <c r="CG113" s="101">
        <f t="shared" si="131"/>
        <v>6.0000000000000001E-3</v>
      </c>
      <c r="CI113" s="204">
        <f t="shared" si="145"/>
        <v>1.9428571428571434E-2</v>
      </c>
      <c r="CJ113" s="201">
        <f t="shared" si="132"/>
        <v>2.9334763848396526E-8</v>
      </c>
      <c r="CK113" s="201">
        <f t="shared" si="133"/>
        <v>1.0285714285714287E-9</v>
      </c>
      <c r="CM113" s="206">
        <f t="shared" si="134"/>
        <v>5.9698099125364487E-8</v>
      </c>
      <c r="CN113" s="209"/>
      <c r="CR113" s="81"/>
      <c r="CS113" s="124">
        <v>10</v>
      </c>
      <c r="CT113" s="204">
        <f t="shared" si="92"/>
        <v>53.545142872377305</v>
      </c>
      <c r="CU113" s="80"/>
      <c r="CW113" s="41">
        <v>9.5</v>
      </c>
      <c r="CX113" s="111">
        <f t="shared" si="117"/>
        <v>6.3428571428571431E-2</v>
      </c>
      <c r="CY113" s="129">
        <f t="shared" si="118"/>
        <v>0</v>
      </c>
      <c r="CZ113" s="130"/>
      <c r="DA113" s="174">
        <f t="shared" si="119"/>
        <v>0</v>
      </c>
      <c r="DB113" s="80"/>
      <c r="DD113" s="41">
        <v>9.9</v>
      </c>
      <c r="DE113" s="111">
        <f t="shared" si="150"/>
        <v>5.8857142857142858E-2</v>
      </c>
      <c r="DF113" s="123">
        <f t="shared" si="151"/>
        <v>-2.9428571428571429E-2</v>
      </c>
      <c r="DG113" s="552">
        <f t="shared" si="152"/>
        <v>-56968079.944508575</v>
      </c>
      <c r="DH113" s="496"/>
      <c r="DI113" s="553"/>
      <c r="DJ113" s="80"/>
      <c r="DL113" s="41">
        <v>9.6999999999999993</v>
      </c>
      <c r="DM113" s="111">
        <f t="shared" si="158"/>
        <v>6.1142857142857152E-2</v>
      </c>
      <c r="DN113" s="101">
        <f t="shared" si="111"/>
        <v>-31926489.45909081</v>
      </c>
      <c r="DO113" s="470">
        <f t="shared" si="159"/>
        <v>31926489.45909081</v>
      </c>
      <c r="DP113" s="470"/>
      <c r="DQ113" s="470"/>
      <c r="DR113" s="170">
        <f t="shared" si="112"/>
        <v>0</v>
      </c>
      <c r="DS113" s="171">
        <f t="shared" si="113"/>
        <v>-63852978.918181621</v>
      </c>
      <c r="DT113" s="80"/>
      <c r="DV113" s="41">
        <v>9.9</v>
      </c>
      <c r="DW113" s="111">
        <f t="shared" si="153"/>
        <v>5.8857142857142858E-2</v>
      </c>
      <c r="DX113" s="190">
        <f t="shared" si="102"/>
        <v>3245362132563920</v>
      </c>
      <c r="DY113" s="172">
        <f t="shared" si="148"/>
        <v>7.8991603796079426</v>
      </c>
      <c r="EB113" s="80"/>
      <c r="ED113" s="81"/>
      <c r="EE113" s="124">
        <v>9.3000000000000007</v>
      </c>
      <c r="EF113" s="417">
        <f t="shared" si="123"/>
        <v>2.9857142857142856E-2</v>
      </c>
      <c r="EG113" s="579">
        <f t="shared" si="124"/>
        <v>6.6078122448979604E-6</v>
      </c>
      <c r="EH113" s="579"/>
      <c r="EI113" s="119">
        <f t="shared" si="125"/>
        <v>119.35220479679332</v>
      </c>
      <c r="EJ113" s="172">
        <f t="shared" si="126"/>
        <v>2.9324971465412224</v>
      </c>
      <c r="EK113" s="80"/>
      <c r="EN113" s="81"/>
      <c r="EO113" s="124">
        <v>10</v>
      </c>
      <c r="EP113" s="204">
        <f t="shared" si="149"/>
        <v>107.02371908100351</v>
      </c>
      <c r="EQ113" s="80"/>
      <c r="ES113" s="41">
        <v>9.5</v>
      </c>
      <c r="ET113" s="124">
        <f t="shared" si="120"/>
        <v>3.557142857142858E-2</v>
      </c>
      <c r="EU113" s="129">
        <f t="shared" si="121"/>
        <v>0</v>
      </c>
      <c r="EV113" s="119"/>
      <c r="EW113" s="451">
        <f t="shared" si="122"/>
        <v>0</v>
      </c>
      <c r="EX113" s="80"/>
      <c r="EZ113" s="41">
        <v>9.9</v>
      </c>
      <c r="FA113" s="101">
        <f t="shared" si="154"/>
        <v>3.2942857142857149E-2</v>
      </c>
      <c r="FB113" s="101">
        <f t="shared" si="155"/>
        <v>-1.6471428571428574E-2</v>
      </c>
      <c r="FC113" s="543">
        <f t="shared" si="156"/>
        <v>-110793463.71165317</v>
      </c>
      <c r="FD113" s="514"/>
      <c r="FE113" s="544"/>
      <c r="FF113" s="80"/>
      <c r="FH113" s="41">
        <v>9.6999999999999993</v>
      </c>
      <c r="FI113" s="101">
        <f t="shared" si="160"/>
        <v>3.4257142857142875E-2</v>
      </c>
      <c r="FJ113" s="119">
        <f t="shared" si="114"/>
        <v>-59187902.233241342</v>
      </c>
      <c r="FK113" s="541">
        <f t="shared" si="161"/>
        <v>59187902.233241342</v>
      </c>
      <c r="FL113" s="541"/>
      <c r="FM113" s="541"/>
      <c r="FN113" s="170">
        <f t="shared" si="115"/>
        <v>0</v>
      </c>
      <c r="FO113" s="184">
        <f t="shared" si="116"/>
        <v>-118375804.46648268</v>
      </c>
      <c r="FP113" s="80"/>
      <c r="FR113" s="41">
        <v>9.9</v>
      </c>
      <c r="FS113" s="101">
        <f t="shared" si="157"/>
        <v>3.2942857142857149E-2</v>
      </c>
      <c r="FT113" s="190">
        <f t="shared" si="104"/>
        <v>1.2275191601225408E+16</v>
      </c>
      <c r="FU113" s="172">
        <f t="shared" si="105"/>
        <v>4.0616114428117598</v>
      </c>
      <c r="FX113" s="80"/>
      <c r="GA113" s="51"/>
      <c r="GB113" s="41">
        <v>10.6</v>
      </c>
      <c r="GC113" s="42">
        <v>-403.14285714285779</v>
      </c>
      <c r="GD113" s="50"/>
      <c r="GE113" s="51"/>
      <c r="GF113" s="41">
        <v>10.6</v>
      </c>
      <c r="GG113" s="42">
        <v>264.2285714285681</v>
      </c>
      <c r="GH113" s="50"/>
      <c r="GI113" s="51"/>
      <c r="GJ113" s="41">
        <v>10.6</v>
      </c>
      <c r="GK113" s="42">
        <v>-123.85714285714266</v>
      </c>
      <c r="GL113" s="50"/>
      <c r="GM113" s="51"/>
      <c r="GN113" s="41">
        <v>10.6</v>
      </c>
      <c r="GO113" s="42">
        <v>140.37142857142862</v>
      </c>
      <c r="GP113" s="88"/>
    </row>
    <row r="114" spans="11:198">
      <c r="K114" s="63">
        <v>8.8000000000000007</v>
      </c>
      <c r="L114" s="64">
        <f t="shared" si="146"/>
        <v>4.7205502290195787</v>
      </c>
      <c r="N114" s="63">
        <v>8.8000000000000007</v>
      </c>
      <c r="O114" s="64">
        <f t="shared" si="147"/>
        <v>2.9399027557576014</v>
      </c>
      <c r="BJ114" s="198"/>
      <c r="BK114" s="199"/>
      <c r="BL114" s="124">
        <v>9.1</v>
      </c>
      <c r="BM114" s="101">
        <f t="shared" si="127"/>
        <v>3.8200000000000012E-2</v>
      </c>
      <c r="BN114" s="101">
        <f t="shared" si="135"/>
        <v>6.0000000000000001E-3</v>
      </c>
      <c r="BO114" s="101">
        <f t="shared" si="128"/>
        <v>6.0000000000000001E-3</v>
      </c>
      <c r="BP114" s="101">
        <f t="shared" si="129"/>
        <v>5.6000000000000008E-2</v>
      </c>
      <c r="BQ114" s="119"/>
      <c r="BR114" s="204">
        <f t="shared" si="136"/>
        <v>3.4000000000000002E-2</v>
      </c>
      <c r="BS114" s="101">
        <f t="shared" si="137"/>
        <v>6.5000000000000002E-2</v>
      </c>
      <c r="BT114" s="201">
        <f t="shared" si="138"/>
        <v>2.2920000000000007E-4</v>
      </c>
      <c r="BU114" s="201">
        <f t="shared" si="139"/>
        <v>6.8760000000000029E-10</v>
      </c>
      <c r="BV114" s="201">
        <f t="shared" si="140"/>
        <v>8.7808000000000041E-8</v>
      </c>
      <c r="BW114" s="101">
        <f t="shared" si="141"/>
        <v>3.1E-2</v>
      </c>
      <c r="BX114" s="119"/>
      <c r="BY114" s="202">
        <f t="shared" si="142"/>
        <v>5.2970560000000018E-7</v>
      </c>
      <c r="BZ114" s="42"/>
      <c r="CA114" s="119"/>
      <c r="CB114" s="81"/>
      <c r="CC114" s="124">
        <v>9.1</v>
      </c>
      <c r="CD114" s="101">
        <f t="shared" si="143"/>
        <v>6.0000000000000001E-3</v>
      </c>
      <c r="CE114" s="101">
        <f t="shared" si="144"/>
        <v>3.8200000000000012E-2</v>
      </c>
      <c r="CF114" s="101">
        <f t="shared" si="130"/>
        <v>5.6000000000000008E-2</v>
      </c>
      <c r="CG114" s="101">
        <f t="shared" si="131"/>
        <v>6.0000000000000001E-3</v>
      </c>
      <c r="CI114" s="204">
        <f t="shared" si="145"/>
        <v>1.9100000000000006E-2</v>
      </c>
      <c r="CJ114" s="201">
        <f t="shared" si="132"/>
        <v>2.7871484000000024E-8</v>
      </c>
      <c r="CK114" s="201">
        <f t="shared" si="133"/>
        <v>1.008E-9</v>
      </c>
      <c r="CM114" s="206">
        <f t="shared" si="134"/>
        <v>5.6750968000000046E-8</v>
      </c>
      <c r="CN114" s="209"/>
      <c r="CR114" s="81"/>
      <c r="CS114" s="124">
        <v>10.1</v>
      </c>
      <c r="CT114" s="204">
        <f t="shared" si="92"/>
        <v>50.136564210808523</v>
      </c>
      <c r="CU114" s="80"/>
      <c r="CW114" s="57">
        <v>9.6</v>
      </c>
      <c r="CX114" s="111">
        <f t="shared" ref="CX114:CX145" si="162">BN119+BP119+BN119</f>
        <v>6.2285714285714291E-2</v>
      </c>
      <c r="CY114" s="129">
        <f t="shared" ref="CY114:CY145" si="163" xml:space="preserve"> (BM119 * BR119 * CX114) - (BM119*CX114^2)/2</f>
        <v>0</v>
      </c>
      <c r="CZ114" s="130"/>
      <c r="DA114" s="174">
        <f t="shared" ref="DA114:DA145" si="164" xml:space="preserve"> (GC103*CY114) / (BY119*BM119)</f>
        <v>0</v>
      </c>
      <c r="DB114" s="80"/>
      <c r="DD114" s="57">
        <v>10</v>
      </c>
      <c r="DE114" s="111">
        <f t="shared" si="150"/>
        <v>5.7714285714285718E-2</v>
      </c>
      <c r="DF114" s="123">
        <f t="shared" si="151"/>
        <v>-2.8857142857142859E-2</v>
      </c>
      <c r="DG114" s="552">
        <f t="shared" si="152"/>
        <v>-53545142.872377306</v>
      </c>
      <c r="DH114" s="496"/>
      <c r="DI114" s="553"/>
      <c r="DJ114" s="80"/>
      <c r="DL114" s="57">
        <v>9.8000000000000007</v>
      </c>
      <c r="DM114" s="111">
        <f t="shared" si="158"/>
        <v>0.06</v>
      </c>
      <c r="DN114" s="101">
        <f t="shared" si="111"/>
        <v>-30202169.625247411</v>
      </c>
      <c r="DO114" s="470">
        <f t="shared" si="159"/>
        <v>30202169.625247411</v>
      </c>
      <c r="DP114" s="470"/>
      <c r="DQ114" s="470"/>
      <c r="DR114" s="170">
        <f t="shared" si="112"/>
        <v>0</v>
      </c>
      <c r="DS114" s="171">
        <f t="shared" si="113"/>
        <v>-60404339.250494823</v>
      </c>
      <c r="DT114" s="80"/>
      <c r="DV114" s="57">
        <v>10</v>
      </c>
      <c r="DW114" s="111">
        <f t="shared" si="153"/>
        <v>5.7714285714285718E-2</v>
      </c>
      <c r="DX114" s="190">
        <f t="shared" si="102"/>
        <v>2867082325223298</v>
      </c>
      <c r="DY114" s="172">
        <f t="shared" si="148"/>
        <v>8.4041236209334045</v>
      </c>
      <c r="EB114" s="80"/>
      <c r="ED114" s="81"/>
      <c r="EE114" s="124">
        <v>9.4</v>
      </c>
      <c r="EF114" s="417">
        <f t="shared" si="123"/>
        <v>2.9285714285714286E-2</v>
      </c>
      <c r="EG114" s="579">
        <f t="shared" si="124"/>
        <v>6.36587755102041E-6</v>
      </c>
      <c r="EH114" s="579"/>
      <c r="EI114" s="119">
        <f t="shared" si="125"/>
        <v>115.44050500901551</v>
      </c>
      <c r="EJ114" s="172">
        <f t="shared" si="126"/>
        <v>3.0318647685460678</v>
      </c>
      <c r="EK114" s="80"/>
      <c r="EN114" s="81"/>
      <c r="EO114" s="124">
        <v>10.1</v>
      </c>
      <c r="EP114" s="204">
        <f t="shared" si="149"/>
        <v>103.26941738277169</v>
      </c>
      <c r="EQ114" s="80"/>
      <c r="ES114" s="41">
        <v>9.6</v>
      </c>
      <c r="ET114" s="124">
        <f t="shared" ref="ET114:ET145" si="165">CE119</f>
        <v>3.4914285714285731E-2</v>
      </c>
      <c r="EU114" s="129">
        <f t="shared" ref="EU114:EU145" si="166" xml:space="preserve"> (CD119*CI119*ET114)-(CD119*ET114^2)/2</f>
        <v>0</v>
      </c>
      <c r="EV114" s="119"/>
      <c r="EW114" s="451">
        <f t="shared" ref="EW114:EW145" si="167" xml:space="preserve"> (GK103*EU114) / (CM119*CD119*2)</f>
        <v>0</v>
      </c>
      <c r="EX114" s="80"/>
      <c r="EZ114" s="41">
        <v>10</v>
      </c>
      <c r="FA114" s="101">
        <f t="shared" si="154"/>
        <v>3.2285714285714293E-2</v>
      </c>
      <c r="FB114" s="101">
        <f t="shared" si="155"/>
        <v>-1.6142857142857146E-2</v>
      </c>
      <c r="FC114" s="543">
        <f t="shared" si="156"/>
        <v>-107023719.0810035</v>
      </c>
      <c r="FD114" s="514"/>
      <c r="FE114" s="544"/>
      <c r="FF114" s="80"/>
      <c r="FH114" s="41">
        <v>9.8000000000000007</v>
      </c>
      <c r="FI114" s="101">
        <f t="shared" si="160"/>
        <v>3.3600000000000005E-2</v>
      </c>
      <c r="FJ114" s="119">
        <f t="shared" si="114"/>
        <v>-57288882.950294428</v>
      </c>
      <c r="FK114" s="541">
        <f t="shared" si="161"/>
        <v>57288882.950294428</v>
      </c>
      <c r="FL114" s="541"/>
      <c r="FM114" s="541"/>
      <c r="FN114" s="170">
        <f t="shared" si="115"/>
        <v>0</v>
      </c>
      <c r="FO114" s="184">
        <f t="shared" si="116"/>
        <v>-114577765.90058886</v>
      </c>
      <c r="FP114" s="80"/>
      <c r="FR114" s="41">
        <v>10</v>
      </c>
      <c r="FS114" s="101">
        <f t="shared" si="157"/>
        <v>3.2285714285714293E-2</v>
      </c>
      <c r="FT114" s="190">
        <f t="shared" si="104"/>
        <v>1.1454076445929554E+16</v>
      </c>
      <c r="FU114" s="172">
        <f t="shared" si="105"/>
        <v>4.2046754108722997</v>
      </c>
      <c r="FX114" s="80"/>
      <c r="GA114" s="51"/>
      <c r="GB114" s="41">
        <v>10.7</v>
      </c>
      <c r="GC114" s="42">
        <v>-370.07142857142844</v>
      </c>
      <c r="GD114" s="50"/>
      <c r="GE114" s="51"/>
      <c r="GF114" s="41">
        <v>10.7</v>
      </c>
      <c r="GG114" s="42">
        <v>225.57857142858848</v>
      </c>
      <c r="GH114" s="50"/>
      <c r="GI114" s="51"/>
      <c r="GJ114" s="41">
        <v>10.7</v>
      </c>
      <c r="GK114" s="42">
        <v>-116.6785714285711</v>
      </c>
      <c r="GL114" s="50"/>
      <c r="GM114" s="51"/>
      <c r="GN114" s="41">
        <v>10.7</v>
      </c>
      <c r="GO114" s="42">
        <v>128.34642857142535</v>
      </c>
      <c r="GP114" s="88"/>
    </row>
    <row r="115" spans="11:198">
      <c r="K115" s="63">
        <v>8.9</v>
      </c>
      <c r="L115" s="64">
        <f t="shared" si="146"/>
        <v>4.9020232068211769</v>
      </c>
      <c r="N115" s="63">
        <v>8.9</v>
      </c>
      <c r="O115" s="64">
        <f t="shared" si="147"/>
        <v>3.0166248080719695</v>
      </c>
      <c r="BJ115" s="198"/>
      <c r="BK115" s="199"/>
      <c r="BL115" s="124">
        <v>9.1999999999999993</v>
      </c>
      <c r="BM115" s="101">
        <f t="shared" si="127"/>
        <v>3.7542857142857156E-2</v>
      </c>
      <c r="BN115" s="101">
        <f t="shared" si="135"/>
        <v>6.0000000000000001E-3</v>
      </c>
      <c r="BO115" s="101">
        <f t="shared" si="128"/>
        <v>6.0000000000000001E-3</v>
      </c>
      <c r="BP115" s="101">
        <f t="shared" si="129"/>
        <v>5.4857142857142868E-2</v>
      </c>
      <c r="BQ115" s="119"/>
      <c r="BR115" s="204">
        <f t="shared" si="136"/>
        <v>3.3428571428571432E-2</v>
      </c>
      <c r="BS115" s="101">
        <f t="shared" si="137"/>
        <v>6.3857142857142862E-2</v>
      </c>
      <c r="BT115" s="201">
        <f t="shared" si="138"/>
        <v>2.2525714285714295E-4</v>
      </c>
      <c r="BU115" s="201">
        <f t="shared" si="139"/>
        <v>6.7577142857142878E-10</v>
      </c>
      <c r="BV115" s="201">
        <f t="shared" si="140"/>
        <v>8.2540967930029216E-8</v>
      </c>
      <c r="BW115" s="101">
        <f t="shared" si="141"/>
        <v>3.042857142857143E-2</v>
      </c>
      <c r="BX115" s="119"/>
      <c r="BY115" s="202">
        <f t="shared" si="142"/>
        <v>5.0102276851311981E-7</v>
      </c>
      <c r="BZ115" s="42"/>
      <c r="CA115" s="119"/>
      <c r="CB115" s="81"/>
      <c r="CC115" s="124">
        <v>9.1999999999999993</v>
      </c>
      <c r="CD115" s="101">
        <f t="shared" si="143"/>
        <v>6.0000000000000001E-3</v>
      </c>
      <c r="CE115" s="101">
        <f t="shared" si="144"/>
        <v>3.7542857142857156E-2</v>
      </c>
      <c r="CF115" s="101">
        <f t="shared" si="130"/>
        <v>5.4857142857142868E-2</v>
      </c>
      <c r="CG115" s="101">
        <f t="shared" si="131"/>
        <v>6.0000000000000001E-3</v>
      </c>
      <c r="CI115" s="204">
        <f t="shared" si="145"/>
        <v>1.8771428571428578E-2</v>
      </c>
      <c r="CJ115" s="201">
        <f t="shared" si="132"/>
        <v>2.6457692641399442E-8</v>
      </c>
      <c r="CK115" s="201">
        <f t="shared" si="133"/>
        <v>9.8742857142857153E-10</v>
      </c>
      <c r="CM115" s="206">
        <f t="shared" si="134"/>
        <v>5.3902813854227459E-8</v>
      </c>
      <c r="CN115" s="209"/>
      <c r="CR115" s="81"/>
      <c r="CS115" s="124">
        <v>10.199999999999999</v>
      </c>
      <c r="CT115" s="204">
        <f t="shared" si="92"/>
        <v>46.743486167942493</v>
      </c>
      <c r="CU115" s="80"/>
      <c r="CW115" s="41">
        <v>9.6999999999999993</v>
      </c>
      <c r="CX115" s="111">
        <f t="shared" si="162"/>
        <v>6.1142857142857152E-2</v>
      </c>
      <c r="CY115" s="129">
        <f t="shared" si="163"/>
        <v>0</v>
      </c>
      <c r="CZ115" s="130"/>
      <c r="DA115" s="174">
        <f t="shared" si="164"/>
        <v>0</v>
      </c>
      <c r="DB115" s="80"/>
      <c r="DD115" s="41">
        <v>10.1</v>
      </c>
      <c r="DE115" s="111">
        <f t="shared" si="150"/>
        <v>5.6571428571428578E-2</v>
      </c>
      <c r="DF115" s="123">
        <f t="shared" si="151"/>
        <v>-2.8285714285714289E-2</v>
      </c>
      <c r="DG115" s="552">
        <f t="shared" si="152"/>
        <v>-50136564.210808523</v>
      </c>
      <c r="DH115" s="496"/>
      <c r="DI115" s="553"/>
      <c r="DJ115" s="80"/>
      <c r="DL115" s="41">
        <v>9.9</v>
      </c>
      <c r="DM115" s="111">
        <f t="shared" si="158"/>
        <v>5.8857142857142858E-2</v>
      </c>
      <c r="DN115" s="101">
        <f t="shared" si="111"/>
        <v>-28484039.972254287</v>
      </c>
      <c r="DO115" s="470">
        <f t="shared" si="159"/>
        <v>28484039.972254287</v>
      </c>
      <c r="DP115" s="470"/>
      <c r="DQ115" s="470"/>
      <c r="DR115" s="170">
        <f t="shared" si="112"/>
        <v>0</v>
      </c>
      <c r="DS115" s="171">
        <f t="shared" si="113"/>
        <v>-56968079.944508575</v>
      </c>
      <c r="DT115" s="80"/>
      <c r="DV115" s="41">
        <v>10.1</v>
      </c>
      <c r="DW115" s="111">
        <f t="shared" si="153"/>
        <v>5.6571428571428578E-2</v>
      </c>
      <c r="DX115" s="190">
        <f t="shared" si="102"/>
        <v>2513675070864526</v>
      </c>
      <c r="DY115" s="172">
        <f t="shared" si="148"/>
        <v>8.9754853983988845</v>
      </c>
      <c r="EB115" s="80"/>
      <c r="ED115" s="81"/>
      <c r="EE115" s="124">
        <v>9.5</v>
      </c>
      <c r="EF115" s="417">
        <f t="shared" si="123"/>
        <v>2.8714285714285716E-2</v>
      </c>
      <c r="EG115" s="579">
        <f t="shared" si="124"/>
        <v>6.1284489795918392E-6</v>
      </c>
      <c r="EH115" s="579"/>
      <c r="EI115" s="119">
        <f t="shared" si="125"/>
        <v>111.53046673413994</v>
      </c>
      <c r="EJ115" s="172">
        <f t="shared" si="126"/>
        <v>3.1381559698329817</v>
      </c>
      <c r="EK115" s="80"/>
      <c r="EN115" s="81"/>
      <c r="EO115" s="124">
        <v>10.199999999999999</v>
      </c>
      <c r="EP115" s="204">
        <f t="shared" si="149"/>
        <v>99.531514331948955</v>
      </c>
      <c r="EQ115" s="80"/>
      <c r="ES115" s="41">
        <v>9.6999999999999993</v>
      </c>
      <c r="ET115" s="124">
        <f t="shared" si="165"/>
        <v>3.4257142857142875E-2</v>
      </c>
      <c r="EU115" s="129">
        <f t="shared" si="166"/>
        <v>0</v>
      </c>
      <c r="EV115" s="119"/>
      <c r="EW115" s="451">
        <f t="shared" si="167"/>
        <v>0</v>
      </c>
      <c r="EX115" s="80"/>
      <c r="EZ115" s="41">
        <v>10.1</v>
      </c>
      <c r="FA115" s="101">
        <f t="shared" si="154"/>
        <v>3.1628571428571436E-2</v>
      </c>
      <c r="FB115" s="101">
        <f t="shared" si="155"/>
        <v>-1.5814285714285718E-2</v>
      </c>
      <c r="FC115" s="543">
        <f t="shared" si="156"/>
        <v>-103269417.38277169</v>
      </c>
      <c r="FD115" s="514"/>
      <c r="FE115" s="544"/>
      <c r="FF115" s="80"/>
      <c r="FH115" s="41">
        <v>9.9</v>
      </c>
      <c r="FI115" s="101">
        <f t="shared" si="160"/>
        <v>3.2942857142857149E-2</v>
      </c>
      <c r="FJ115" s="119">
        <f t="shared" si="114"/>
        <v>-55396731.855826586</v>
      </c>
      <c r="FK115" s="541">
        <f t="shared" si="161"/>
        <v>55396731.855826586</v>
      </c>
      <c r="FL115" s="541"/>
      <c r="FM115" s="541"/>
      <c r="FN115" s="170">
        <f t="shared" si="115"/>
        <v>0</v>
      </c>
      <c r="FO115" s="184">
        <f t="shared" si="116"/>
        <v>-110793463.71165317</v>
      </c>
      <c r="FP115" s="80"/>
      <c r="FR115" s="41">
        <v>10.1</v>
      </c>
      <c r="FS115" s="101">
        <f t="shared" si="157"/>
        <v>3.1628571428571436E-2</v>
      </c>
      <c r="FT115" s="190">
        <f t="shared" si="104"/>
        <v>1.0664572566577106E+16</v>
      </c>
      <c r="FU115" s="172">
        <f t="shared" si="105"/>
        <v>4.3575340251224555</v>
      </c>
      <c r="FX115" s="80"/>
      <c r="GA115" s="51"/>
      <c r="GB115" s="41">
        <v>10.8</v>
      </c>
      <c r="GC115" s="42">
        <v>-338.28571428571558</v>
      </c>
      <c r="GD115" s="50"/>
      <c r="GE115" s="51"/>
      <c r="GF115" s="41">
        <v>10.8</v>
      </c>
      <c r="GG115" s="42">
        <v>190.17142857142608</v>
      </c>
      <c r="GH115" s="50"/>
      <c r="GI115" s="51"/>
      <c r="GJ115" s="41">
        <v>10.8</v>
      </c>
      <c r="GK115" s="42">
        <v>-109.71428571428578</v>
      </c>
      <c r="GL115" s="50"/>
      <c r="GM115" s="51"/>
      <c r="GN115" s="41">
        <v>10.8</v>
      </c>
      <c r="GO115" s="42">
        <v>117.02857142857465</v>
      </c>
      <c r="GP115" s="88"/>
    </row>
    <row r="116" spans="11:198">
      <c r="K116" s="63">
        <v>9</v>
      </c>
      <c r="L116" s="64">
        <f t="shared" si="146"/>
        <v>5.0976136009445172</v>
      </c>
      <c r="N116" s="63">
        <v>9</v>
      </c>
      <c r="O116" s="64">
        <f t="shared" si="147"/>
        <v>3.0972778487394907</v>
      </c>
      <c r="BJ116" s="198"/>
      <c r="BK116" s="199"/>
      <c r="BL116" s="124">
        <v>9.3000000000000007</v>
      </c>
      <c r="BM116" s="101">
        <f t="shared" si="127"/>
        <v>3.6885714285714293E-2</v>
      </c>
      <c r="BN116" s="101">
        <f t="shared" si="135"/>
        <v>6.0000000000000001E-3</v>
      </c>
      <c r="BO116" s="101">
        <f t="shared" si="128"/>
        <v>6.0000000000000001E-3</v>
      </c>
      <c r="BP116" s="101">
        <f t="shared" si="129"/>
        <v>5.3714285714285714E-2</v>
      </c>
      <c r="BQ116" s="119"/>
      <c r="BR116" s="204">
        <f t="shared" si="136"/>
        <v>3.2857142857142856E-2</v>
      </c>
      <c r="BS116" s="101">
        <f t="shared" si="137"/>
        <v>6.2714285714285709E-2</v>
      </c>
      <c r="BT116" s="201">
        <f t="shared" si="138"/>
        <v>2.2131428571428577E-4</v>
      </c>
      <c r="BU116" s="201">
        <f t="shared" si="139"/>
        <v>6.6394285714285727E-10</v>
      </c>
      <c r="BV116" s="201">
        <f t="shared" si="140"/>
        <v>7.7488886297376099E-8</v>
      </c>
      <c r="BW116" s="101">
        <f t="shared" si="141"/>
        <v>2.9857142857142853E-2</v>
      </c>
      <c r="BX116" s="119"/>
      <c r="BY116" s="202">
        <f t="shared" si="142"/>
        <v>4.7339756034985418E-7</v>
      </c>
      <c r="BZ116" s="42"/>
      <c r="CA116" s="119"/>
      <c r="CB116" s="81"/>
      <c r="CC116" s="124">
        <v>9.3000000000000007</v>
      </c>
      <c r="CD116" s="101">
        <f t="shared" si="143"/>
        <v>6.0000000000000001E-3</v>
      </c>
      <c r="CE116" s="101">
        <f t="shared" si="144"/>
        <v>3.6885714285714293E-2</v>
      </c>
      <c r="CF116" s="101">
        <f t="shared" si="130"/>
        <v>5.3714285714285714E-2</v>
      </c>
      <c r="CG116" s="101">
        <f t="shared" si="131"/>
        <v>6.0000000000000001E-3</v>
      </c>
      <c r="CI116" s="204">
        <f t="shared" si="145"/>
        <v>1.8442857142857146E-2</v>
      </c>
      <c r="CJ116" s="201">
        <f t="shared" si="132"/>
        <v>2.5092538437317797E-8</v>
      </c>
      <c r="CK116" s="201">
        <f t="shared" si="133"/>
        <v>9.6685714285714283E-10</v>
      </c>
      <c r="CM116" s="206">
        <f t="shared" si="134"/>
        <v>5.1151934017492738E-8</v>
      </c>
      <c r="CN116" s="209"/>
      <c r="CR116" s="81"/>
      <c r="CS116" s="124">
        <v>10.3</v>
      </c>
      <c r="CT116" s="204">
        <f t="shared" si="92"/>
        <v>43.367170455288331</v>
      </c>
      <c r="CU116" s="80"/>
      <c r="CW116" s="57">
        <v>9.8000000000000007</v>
      </c>
      <c r="CX116" s="111">
        <f t="shared" si="162"/>
        <v>0.06</v>
      </c>
      <c r="CY116" s="129">
        <f t="shared" si="163"/>
        <v>0</v>
      </c>
      <c r="CZ116" s="130"/>
      <c r="DA116" s="174">
        <f t="shared" si="164"/>
        <v>0</v>
      </c>
      <c r="DB116" s="80"/>
      <c r="DD116" s="57">
        <v>10.199999999999999</v>
      </c>
      <c r="DE116" s="111">
        <f t="shared" si="150"/>
        <v>5.5428571428571438E-2</v>
      </c>
      <c r="DF116" s="123">
        <f t="shared" si="151"/>
        <v>-2.7714285714285719E-2</v>
      </c>
      <c r="DG116" s="552">
        <f t="shared" si="152"/>
        <v>-46743486.167942494</v>
      </c>
      <c r="DH116" s="496"/>
      <c r="DI116" s="553"/>
      <c r="DJ116" s="80"/>
      <c r="DL116" s="57">
        <v>10</v>
      </c>
      <c r="DM116" s="111">
        <f t="shared" si="158"/>
        <v>5.7714285714285718E-2</v>
      </c>
      <c r="DN116" s="101">
        <f t="shared" si="111"/>
        <v>-26772571.436188653</v>
      </c>
      <c r="DO116" s="470">
        <f t="shared" si="159"/>
        <v>26772571.436188653</v>
      </c>
      <c r="DP116" s="470"/>
      <c r="DQ116" s="470"/>
      <c r="DR116" s="170">
        <f t="shared" si="112"/>
        <v>0</v>
      </c>
      <c r="DS116" s="171">
        <f t="shared" si="113"/>
        <v>-53545142.872377306</v>
      </c>
      <c r="DT116" s="80"/>
      <c r="DV116" s="57">
        <v>10.199999999999999</v>
      </c>
      <c r="DW116" s="111">
        <f t="shared" si="153"/>
        <v>5.5428571428571438E-2</v>
      </c>
      <c r="DX116" s="190">
        <f t="shared" si="102"/>
        <v>2184953499132631.3</v>
      </c>
      <c r="DY116" s="172">
        <f t="shared" si="148"/>
        <v>9.6270098123023171</v>
      </c>
      <c r="EB116" s="80"/>
      <c r="ED116" s="81"/>
      <c r="EE116" s="124">
        <v>9.6</v>
      </c>
      <c r="EF116" s="417">
        <f t="shared" ref="EF116:EF147" si="168">(BN119+BP119 )/2</f>
        <v>2.8142857142857147E-2</v>
      </c>
      <c r="EG116" s="579">
        <f t="shared" ref="EG116:EG147" si="169" xml:space="preserve"> ( BM119 * BN119 *EF116)</f>
        <v>5.895526530612249E-6</v>
      </c>
      <c r="EH116" s="579"/>
      <c r="EI116" s="119">
        <f t="shared" ref="EI116:EI147" si="170">ABS(GC103 * EG116 * $EF$13) / BY119</f>
        <v>107.62226068864155</v>
      </c>
      <c r="EJ116" s="172">
        <f t="shared" si="126"/>
        <v>3.2521152943680822</v>
      </c>
      <c r="EK116" s="80"/>
      <c r="EN116" s="81"/>
      <c r="EO116" s="124">
        <v>10.3</v>
      </c>
      <c r="EP116" s="204">
        <f t="shared" si="149"/>
        <v>95.811042822234498</v>
      </c>
      <c r="EQ116" s="80"/>
      <c r="ES116" s="41">
        <v>9.8000000000000007</v>
      </c>
      <c r="ET116" s="124">
        <f t="shared" si="165"/>
        <v>3.3600000000000005E-2</v>
      </c>
      <c r="EU116" s="129">
        <f t="shared" si="166"/>
        <v>0</v>
      </c>
      <c r="EV116" s="119"/>
      <c r="EW116" s="451">
        <f t="shared" si="167"/>
        <v>0</v>
      </c>
      <c r="EX116" s="80"/>
      <c r="EZ116" s="41">
        <v>10.199999999999999</v>
      </c>
      <c r="FA116" s="101">
        <f t="shared" si="154"/>
        <v>3.097142857142858E-2</v>
      </c>
      <c r="FB116" s="101">
        <f t="shared" si="155"/>
        <v>-1.548571428571429E-2</v>
      </c>
      <c r="FC116" s="543">
        <f t="shared" si="156"/>
        <v>-99531514.331948951</v>
      </c>
      <c r="FD116" s="514"/>
      <c r="FE116" s="544"/>
      <c r="FF116" s="80"/>
      <c r="FH116" s="41">
        <v>10</v>
      </c>
      <c r="FI116" s="101">
        <f t="shared" si="160"/>
        <v>3.2285714285714293E-2</v>
      </c>
      <c r="FJ116" s="119">
        <f t="shared" si="114"/>
        <v>-53511859.540501751</v>
      </c>
      <c r="FK116" s="541">
        <f t="shared" si="161"/>
        <v>53511859.540501751</v>
      </c>
      <c r="FL116" s="541"/>
      <c r="FM116" s="541"/>
      <c r="FN116" s="170">
        <f t="shared" si="115"/>
        <v>0</v>
      </c>
      <c r="FO116" s="184">
        <f t="shared" si="116"/>
        <v>-107023719.0810035</v>
      </c>
      <c r="FP116" s="80"/>
      <c r="FR116" s="41">
        <v>10.199999999999999</v>
      </c>
      <c r="FS116" s="101">
        <f t="shared" si="157"/>
        <v>3.097142857142858E-2</v>
      </c>
      <c r="FT116" s="190">
        <f t="shared" si="104"/>
        <v>9906522345210960</v>
      </c>
      <c r="FU116" s="172">
        <f t="shared" si="105"/>
        <v>4.5211810854117891</v>
      </c>
      <c r="FX116" s="80"/>
      <c r="GA116" s="51"/>
      <c r="GB116" s="41">
        <v>10.9</v>
      </c>
      <c r="GC116" s="42">
        <v>-307.78571428571558</v>
      </c>
      <c r="GD116" s="50"/>
      <c r="GE116" s="51"/>
      <c r="GF116" s="41">
        <v>10.9</v>
      </c>
      <c r="GG116" s="42">
        <v>157.87857142857683</v>
      </c>
      <c r="GH116" s="50"/>
      <c r="GI116" s="51"/>
      <c r="GJ116" s="41">
        <v>10.9</v>
      </c>
      <c r="GK116" s="42">
        <v>-102.96428571428555</v>
      </c>
      <c r="GL116" s="50"/>
      <c r="GM116" s="51"/>
      <c r="GN116" s="41">
        <v>10.9</v>
      </c>
      <c r="GO116" s="42">
        <v>106.39642857142826</v>
      </c>
      <c r="GP116" s="88"/>
    </row>
    <row r="117" spans="11:198">
      <c r="K117" s="63">
        <v>9.1</v>
      </c>
      <c r="L117" s="64">
        <f t="shared" si="146"/>
        <v>5.3090071650181301</v>
      </c>
      <c r="N117" s="63">
        <v>9.1</v>
      </c>
      <c r="O117" s="64">
        <f t="shared" si="147"/>
        <v>3.1821614591526712</v>
      </c>
      <c r="BJ117" s="198"/>
      <c r="BK117" s="199"/>
      <c r="BL117" s="124">
        <v>9.4</v>
      </c>
      <c r="BM117" s="101">
        <f t="shared" si="127"/>
        <v>3.6228571428571436E-2</v>
      </c>
      <c r="BN117" s="101">
        <f t="shared" si="135"/>
        <v>6.0000000000000001E-3</v>
      </c>
      <c r="BO117" s="101">
        <f t="shared" si="128"/>
        <v>6.0000000000000001E-3</v>
      </c>
      <c r="BP117" s="101">
        <f t="shared" si="129"/>
        <v>5.2571428571428575E-2</v>
      </c>
      <c r="BQ117" s="119"/>
      <c r="BR117" s="204">
        <f t="shared" si="136"/>
        <v>3.2285714285714286E-2</v>
      </c>
      <c r="BS117" s="101">
        <f t="shared" si="137"/>
        <v>6.1571428571428576E-2</v>
      </c>
      <c r="BT117" s="201">
        <f t="shared" si="138"/>
        <v>2.1737142857142862E-4</v>
      </c>
      <c r="BU117" s="201">
        <f t="shared" si="139"/>
        <v>6.5211428571428586E-10</v>
      </c>
      <c r="BV117" s="201">
        <f t="shared" si="140"/>
        <v>7.2647276967930037E-8</v>
      </c>
      <c r="BW117" s="101">
        <f t="shared" si="141"/>
        <v>2.928571428571429E-2</v>
      </c>
      <c r="BX117" s="119"/>
      <c r="BY117" s="202">
        <f t="shared" si="142"/>
        <v>4.4681004781341127E-7</v>
      </c>
      <c r="BZ117" s="42"/>
      <c r="CA117" s="119"/>
      <c r="CB117" s="81"/>
      <c r="CC117" s="124">
        <v>9.4</v>
      </c>
      <c r="CD117" s="101">
        <f t="shared" si="143"/>
        <v>6.0000000000000001E-3</v>
      </c>
      <c r="CE117" s="101">
        <f t="shared" si="144"/>
        <v>3.6228571428571436E-2</v>
      </c>
      <c r="CF117" s="101">
        <f t="shared" si="130"/>
        <v>5.2571428571428575E-2</v>
      </c>
      <c r="CG117" s="101">
        <f t="shared" si="131"/>
        <v>6.0000000000000001E-3</v>
      </c>
      <c r="CI117" s="204">
        <f t="shared" si="145"/>
        <v>1.8114285714285718E-2</v>
      </c>
      <c r="CJ117" s="201">
        <f t="shared" si="132"/>
        <v>2.3775170052478149E-8</v>
      </c>
      <c r="CK117" s="201">
        <f t="shared" si="133"/>
        <v>9.4628571428571433E-10</v>
      </c>
      <c r="CM117" s="206">
        <f t="shared" si="134"/>
        <v>4.8496625819242012E-8</v>
      </c>
      <c r="CN117" s="209"/>
      <c r="CR117" s="81"/>
      <c r="CS117" s="124">
        <v>10.4</v>
      </c>
      <c r="CT117" s="204">
        <f t="shared" si="92"/>
        <v>40.009013807514584</v>
      </c>
      <c r="CU117" s="80"/>
      <c r="CW117" s="41">
        <v>9.9</v>
      </c>
      <c r="CX117" s="111">
        <f t="shared" si="162"/>
        <v>5.8857142857142858E-2</v>
      </c>
      <c r="CY117" s="129">
        <f t="shared" si="163"/>
        <v>0</v>
      </c>
      <c r="CZ117" s="130"/>
      <c r="DA117" s="174">
        <f t="shared" si="164"/>
        <v>0</v>
      </c>
      <c r="DB117" s="80"/>
      <c r="DD117" s="41">
        <v>10.3</v>
      </c>
      <c r="DE117" s="111">
        <f t="shared" si="150"/>
        <v>5.4285714285714284E-2</v>
      </c>
      <c r="DF117" s="123">
        <f t="shared" si="151"/>
        <v>-2.7142857142857142E-2</v>
      </c>
      <c r="DG117" s="552">
        <f t="shared" si="152"/>
        <v>-43367170.455288328</v>
      </c>
      <c r="DH117" s="496"/>
      <c r="DI117" s="553"/>
      <c r="DJ117" s="80"/>
      <c r="DL117" s="41">
        <v>10.1</v>
      </c>
      <c r="DM117" s="111">
        <f t="shared" si="158"/>
        <v>5.6571428571428578E-2</v>
      </c>
      <c r="DN117" s="101">
        <f t="shared" si="111"/>
        <v>-25068282.105404261</v>
      </c>
      <c r="DO117" s="470">
        <f t="shared" si="159"/>
        <v>25068282.105404261</v>
      </c>
      <c r="DP117" s="470"/>
      <c r="DQ117" s="470"/>
      <c r="DR117" s="170">
        <f t="shared" si="112"/>
        <v>0</v>
      </c>
      <c r="DS117" s="171">
        <f t="shared" si="113"/>
        <v>-50136564.210808523</v>
      </c>
      <c r="DT117" s="80"/>
      <c r="DV117" s="41">
        <v>10.3</v>
      </c>
      <c r="DW117" s="111">
        <f t="shared" si="153"/>
        <v>5.4285714285714284E-2</v>
      </c>
      <c r="DX117" s="190">
        <f t="shared" si="102"/>
        <v>1880711473298032.8</v>
      </c>
      <c r="DY117" s="172">
        <f t="shared" si="148"/>
        <v>10.376512815470662</v>
      </c>
      <c r="EB117" s="80"/>
      <c r="ED117" s="81"/>
      <c r="EE117" s="124">
        <v>9.6999999999999993</v>
      </c>
      <c r="EF117" s="417">
        <f t="shared" si="168"/>
        <v>2.7571428571428577E-2</v>
      </c>
      <c r="EG117" s="579">
        <f t="shared" si="169"/>
        <v>5.6671102040816367E-6</v>
      </c>
      <c r="EH117" s="579"/>
      <c r="EI117" s="119">
        <f t="shared" si="170"/>
        <v>103.71607745533159</v>
      </c>
      <c r="EJ117" s="172">
        <f t="shared" si="126"/>
        <v>3.3745973487161418</v>
      </c>
      <c r="EK117" s="80"/>
      <c r="EN117" s="81"/>
      <c r="EO117" s="124">
        <v>10.4</v>
      </c>
      <c r="EP117" s="204">
        <f t="shared" si="149"/>
        <v>92.109120541055006</v>
      </c>
      <c r="EQ117" s="80"/>
      <c r="ES117" s="41">
        <v>9.9</v>
      </c>
      <c r="ET117" s="124">
        <f t="shared" si="165"/>
        <v>3.2942857142857149E-2</v>
      </c>
      <c r="EU117" s="129">
        <f t="shared" si="166"/>
        <v>0</v>
      </c>
      <c r="EV117" s="119"/>
      <c r="EW117" s="451">
        <f t="shared" si="167"/>
        <v>0</v>
      </c>
      <c r="EX117" s="80"/>
      <c r="EZ117" s="41">
        <v>10.3</v>
      </c>
      <c r="FA117" s="101">
        <f t="shared" si="154"/>
        <v>3.0314285714285724E-2</v>
      </c>
      <c r="FB117" s="101">
        <f t="shared" si="155"/>
        <v>-1.5157142857142862E-2</v>
      </c>
      <c r="FC117" s="543">
        <f t="shared" si="156"/>
        <v>-95811042.822234496</v>
      </c>
      <c r="FD117" s="514"/>
      <c r="FE117" s="544"/>
      <c r="FF117" s="80"/>
      <c r="FH117" s="41">
        <v>10.1</v>
      </c>
      <c r="FI117" s="101">
        <f t="shared" si="160"/>
        <v>3.1628571428571436E-2</v>
      </c>
      <c r="FJ117" s="119">
        <f t="shared" si="114"/>
        <v>-51634708.691385843</v>
      </c>
      <c r="FK117" s="541">
        <f t="shared" si="161"/>
        <v>51634708.691385843</v>
      </c>
      <c r="FL117" s="541"/>
      <c r="FM117" s="541"/>
      <c r="FN117" s="170">
        <f t="shared" si="115"/>
        <v>0</v>
      </c>
      <c r="FO117" s="184">
        <f t="shared" si="116"/>
        <v>-103269417.38277169</v>
      </c>
      <c r="FP117" s="80"/>
      <c r="FR117" s="41">
        <v>10.3</v>
      </c>
      <c r="FS117" s="101">
        <f t="shared" si="157"/>
        <v>3.0314285714285724E-2</v>
      </c>
      <c r="FT117" s="190">
        <f t="shared" si="104"/>
        <v>9179755926684052</v>
      </c>
      <c r="FU117" s="172">
        <f t="shared" si="105"/>
        <v>4.6967446209193149</v>
      </c>
      <c r="FX117" s="80"/>
      <c r="GA117" s="51"/>
      <c r="GB117" s="41">
        <v>11</v>
      </c>
      <c r="GC117" s="42">
        <v>-278.57142857142935</v>
      </c>
      <c r="GD117" s="50"/>
      <c r="GE117" s="51"/>
      <c r="GF117" s="41">
        <v>11</v>
      </c>
      <c r="GG117" s="42">
        <v>128.57142857143481</v>
      </c>
      <c r="GH117" s="50"/>
      <c r="GI117" s="51"/>
      <c r="GJ117" s="41">
        <v>11</v>
      </c>
      <c r="GK117" s="42">
        <v>-96.428571428571331</v>
      </c>
      <c r="GL117" s="50"/>
      <c r="GM117" s="51"/>
      <c r="GN117" s="41">
        <v>11</v>
      </c>
      <c r="GO117" s="42">
        <v>96.428571428572468</v>
      </c>
      <c r="GP117" s="88"/>
    </row>
    <row r="118" spans="11:198">
      <c r="K118" s="63">
        <v>9.1999999999999993</v>
      </c>
      <c r="L118" s="64">
        <f t="shared" si="146"/>
        <v>5.5381663944163524</v>
      </c>
      <c r="N118" s="63">
        <v>9.1999999999999993</v>
      </c>
      <c r="O118" s="64">
        <f t="shared" si="147"/>
        <v>3.2716056139921408</v>
      </c>
      <c r="BJ118" s="198"/>
      <c r="BK118" s="199"/>
      <c r="BL118" s="124">
        <v>9.5</v>
      </c>
      <c r="BM118" s="101">
        <f t="shared" si="127"/>
        <v>3.557142857142858E-2</v>
      </c>
      <c r="BN118" s="101">
        <f t="shared" si="135"/>
        <v>6.0000000000000001E-3</v>
      </c>
      <c r="BO118" s="101">
        <f t="shared" si="128"/>
        <v>6.0000000000000001E-3</v>
      </c>
      <c r="BP118" s="101">
        <f t="shared" si="129"/>
        <v>5.1428571428571435E-2</v>
      </c>
      <c r="BQ118" s="119"/>
      <c r="BR118" s="204">
        <f t="shared" si="136"/>
        <v>3.1714285714285716E-2</v>
      </c>
      <c r="BS118" s="101">
        <f t="shared" si="137"/>
        <v>6.0428571428571436E-2</v>
      </c>
      <c r="BT118" s="201">
        <f t="shared" si="138"/>
        <v>2.134285714285715E-4</v>
      </c>
      <c r="BU118" s="201">
        <f t="shared" si="139"/>
        <v>6.4028571428571445E-10</v>
      </c>
      <c r="BV118" s="201">
        <f t="shared" si="140"/>
        <v>6.8011661807580206E-8</v>
      </c>
      <c r="BW118" s="101">
        <f t="shared" si="141"/>
        <v>2.871428571428572E-2</v>
      </c>
      <c r="BX118" s="119"/>
      <c r="BY118" s="202">
        <f t="shared" si="142"/>
        <v>4.2124030320699735E-7</v>
      </c>
      <c r="BZ118" s="42"/>
      <c r="CA118" s="119"/>
      <c r="CB118" s="81"/>
      <c r="CC118" s="124">
        <v>9.5</v>
      </c>
      <c r="CD118" s="101">
        <f t="shared" si="143"/>
        <v>6.0000000000000001E-3</v>
      </c>
      <c r="CE118" s="101">
        <f t="shared" si="144"/>
        <v>3.557142857142858E-2</v>
      </c>
      <c r="CF118" s="101">
        <f t="shared" si="130"/>
        <v>5.1428571428571435E-2</v>
      </c>
      <c r="CG118" s="101">
        <f t="shared" si="131"/>
        <v>6.0000000000000001E-3</v>
      </c>
      <c r="CI118" s="204">
        <f t="shared" si="145"/>
        <v>1.778571428571429E-2</v>
      </c>
      <c r="CJ118" s="201">
        <f t="shared" si="132"/>
        <v>2.2504736151603516E-8</v>
      </c>
      <c r="CK118" s="201">
        <f t="shared" si="133"/>
        <v>9.2571428571428583E-10</v>
      </c>
      <c r="CM118" s="206">
        <f t="shared" si="134"/>
        <v>4.5935186588921316E-8</v>
      </c>
      <c r="CN118" s="209"/>
      <c r="CR118" s="81"/>
      <c r="CS118" s="124">
        <v>10.5</v>
      </c>
      <c r="CT118" s="204">
        <f t="shared" si="92"/>
        <v>36.670565912607735</v>
      </c>
      <c r="CU118" s="80"/>
      <c r="CW118" s="57">
        <v>10</v>
      </c>
      <c r="CX118" s="111">
        <f t="shared" si="162"/>
        <v>5.7714285714285718E-2</v>
      </c>
      <c r="CY118" s="129">
        <f t="shared" si="163"/>
        <v>0</v>
      </c>
      <c r="CZ118" s="130"/>
      <c r="DA118" s="174">
        <f t="shared" si="164"/>
        <v>0</v>
      </c>
      <c r="DB118" s="80"/>
      <c r="DD118" s="57">
        <v>10.4</v>
      </c>
      <c r="DE118" s="111">
        <f t="shared" si="150"/>
        <v>5.3142857142857144E-2</v>
      </c>
      <c r="DF118" s="123">
        <f t="shared" si="151"/>
        <v>-2.6571428571428572E-2</v>
      </c>
      <c r="DG118" s="552">
        <f t="shared" si="152"/>
        <v>-40009013.807514586</v>
      </c>
      <c r="DH118" s="496"/>
      <c r="DI118" s="553"/>
      <c r="DJ118" s="80"/>
      <c r="DL118" s="57">
        <v>10.199999999999999</v>
      </c>
      <c r="DM118" s="111">
        <f t="shared" si="158"/>
        <v>5.5428571428571438E-2</v>
      </c>
      <c r="DN118" s="101">
        <f t="shared" si="111"/>
        <v>-23371743.083971247</v>
      </c>
      <c r="DO118" s="470">
        <f t="shared" si="159"/>
        <v>23371743.083971247</v>
      </c>
      <c r="DP118" s="470"/>
      <c r="DQ118" s="470"/>
      <c r="DR118" s="170">
        <f t="shared" si="112"/>
        <v>0</v>
      </c>
      <c r="DS118" s="171">
        <f t="shared" si="113"/>
        <v>-46743486.167942494</v>
      </c>
      <c r="DT118" s="80"/>
      <c r="DV118" s="57">
        <v>10.4</v>
      </c>
      <c r="DW118" s="111">
        <f t="shared" si="153"/>
        <v>5.3142857142857144E-2</v>
      </c>
      <c r="DX118" s="190">
        <f t="shared" si="102"/>
        <v>1600721185849892.8</v>
      </c>
      <c r="DY118" s="172">
        <f t="shared" si="148"/>
        <v>11.247465437787922</v>
      </c>
      <c r="EB118" s="80"/>
      <c r="ED118" s="81"/>
      <c r="EE118" s="124">
        <v>9.8000000000000007</v>
      </c>
      <c r="EF118" s="417">
        <f t="shared" si="168"/>
        <v>2.7E-2</v>
      </c>
      <c r="EG118" s="579">
        <f t="shared" si="169"/>
        <v>5.4432000000000007E-6</v>
      </c>
      <c r="EH118" s="579"/>
      <c r="EI118" s="119">
        <f t="shared" si="170"/>
        <v>99.81213017751567</v>
      </c>
      <c r="EJ118" s="172">
        <f t="shared" si="126"/>
        <v>3.5065878203132796</v>
      </c>
      <c r="EK118" s="80"/>
      <c r="EN118" s="81"/>
      <c r="EO118" s="124">
        <v>10.5</v>
      </c>
      <c r="EP118" s="204">
        <f t="shared" si="149"/>
        <v>88.426958461109493</v>
      </c>
      <c r="EQ118" s="80"/>
      <c r="ES118" s="41">
        <v>10</v>
      </c>
      <c r="ET118" s="124">
        <f t="shared" si="165"/>
        <v>3.2285714285714293E-2</v>
      </c>
      <c r="EU118" s="129">
        <f t="shared" si="166"/>
        <v>0</v>
      </c>
      <c r="EV118" s="119"/>
      <c r="EW118" s="451">
        <f t="shared" si="167"/>
        <v>0</v>
      </c>
      <c r="EX118" s="80"/>
      <c r="EZ118" s="41">
        <v>10.4</v>
      </c>
      <c r="FA118" s="101">
        <f t="shared" si="154"/>
        <v>2.9657142857142868E-2</v>
      </c>
      <c r="FB118" s="101">
        <f t="shared" si="155"/>
        <v>-1.4828571428571434E-2</v>
      </c>
      <c r="FC118" s="543">
        <f t="shared" si="156"/>
        <v>-92109120.541055009</v>
      </c>
      <c r="FD118" s="514"/>
      <c r="FE118" s="544"/>
      <c r="FF118" s="80"/>
      <c r="FH118" s="41">
        <v>10.199999999999999</v>
      </c>
      <c r="FI118" s="101">
        <f t="shared" si="160"/>
        <v>3.097142857142858E-2</v>
      </c>
      <c r="FJ118" s="119">
        <f t="shared" si="114"/>
        <v>-49765757.165974475</v>
      </c>
      <c r="FK118" s="541">
        <f t="shared" si="161"/>
        <v>49765757.165974475</v>
      </c>
      <c r="FL118" s="541"/>
      <c r="FM118" s="541"/>
      <c r="FN118" s="170">
        <f t="shared" si="115"/>
        <v>0</v>
      </c>
      <c r="FO118" s="184">
        <f t="shared" si="116"/>
        <v>-99531514.331948951</v>
      </c>
      <c r="FP118" s="80"/>
      <c r="FR118" s="41">
        <v>10.4</v>
      </c>
      <c r="FS118" s="101">
        <f t="shared" si="157"/>
        <v>2.9657142857142868E-2</v>
      </c>
      <c r="FT118" s="190">
        <f t="shared" si="104"/>
        <v>8484090086846602</v>
      </c>
      <c r="FU118" s="172">
        <f t="shared" si="105"/>
        <v>4.8855096797870887</v>
      </c>
      <c r="FX118" s="80"/>
      <c r="GA118" s="51"/>
      <c r="GB118" s="41">
        <v>11.1</v>
      </c>
      <c r="GC118" s="42">
        <v>-250.64285714285779</v>
      </c>
      <c r="GD118" s="50"/>
      <c r="GE118" s="51"/>
      <c r="GF118" s="41">
        <v>11.1</v>
      </c>
      <c r="GG118" s="42">
        <v>102.12142857143772</v>
      </c>
      <c r="GH118" s="50"/>
      <c r="GI118" s="51"/>
      <c r="GJ118" s="41">
        <v>11.1</v>
      </c>
      <c r="GK118" s="42">
        <v>-90.107142857142662</v>
      </c>
      <c r="GL118" s="50"/>
      <c r="GM118" s="51"/>
      <c r="GN118" s="41">
        <v>11.1</v>
      </c>
      <c r="GO118" s="42">
        <v>87.10357142857174</v>
      </c>
      <c r="GP118" s="88"/>
    </row>
    <row r="119" spans="11:198">
      <c r="K119" s="63">
        <v>9.3000000000000007</v>
      </c>
      <c r="L119" s="64">
        <f t="shared" si="146"/>
        <v>5.7873893974985444</v>
      </c>
      <c r="N119" s="63">
        <v>9.3000000000000007</v>
      </c>
      <c r="O119" s="64">
        <f t="shared" si="147"/>
        <v>3.3659745485047345</v>
      </c>
      <c r="BJ119" s="198"/>
      <c r="BK119" s="199"/>
      <c r="BL119" s="124">
        <v>9.6</v>
      </c>
      <c r="BM119" s="101">
        <f t="shared" si="127"/>
        <v>3.4914285714285731E-2</v>
      </c>
      <c r="BN119" s="101">
        <f t="shared" si="135"/>
        <v>6.0000000000000001E-3</v>
      </c>
      <c r="BO119" s="101">
        <f t="shared" ref="BO119:BO150" si="171">$BM$14 - (BL119*$BM$19)</f>
        <v>6.0000000000000001E-3</v>
      </c>
      <c r="BP119" s="101">
        <f t="shared" ref="BP119:BP150" si="172">$BM$15 - (BL119*$BM$20)</f>
        <v>5.0285714285714295E-2</v>
      </c>
      <c r="BQ119" s="119"/>
      <c r="BR119" s="204">
        <f t="shared" si="136"/>
        <v>3.1142857142857146E-2</v>
      </c>
      <c r="BS119" s="101">
        <f t="shared" si="137"/>
        <v>5.9285714285714296E-2</v>
      </c>
      <c r="BT119" s="201">
        <f t="shared" si="138"/>
        <v>2.094857142857144E-4</v>
      </c>
      <c r="BU119" s="201">
        <f t="shared" si="139"/>
        <v>6.2845714285714315E-10</v>
      </c>
      <c r="BV119" s="201">
        <f t="shared" si="140"/>
        <v>6.3577562682215782E-8</v>
      </c>
      <c r="BW119" s="101">
        <f t="shared" si="141"/>
        <v>2.814285714285715E-2</v>
      </c>
      <c r="BX119" s="119"/>
      <c r="BY119" s="202">
        <f t="shared" si="142"/>
        <v>3.9666839883381963E-7</v>
      </c>
      <c r="BZ119" s="42"/>
      <c r="CA119" s="119"/>
      <c r="CB119" s="81"/>
      <c r="CC119" s="124">
        <v>9.6</v>
      </c>
      <c r="CD119" s="101">
        <f t="shared" si="143"/>
        <v>6.0000000000000001E-3</v>
      </c>
      <c r="CE119" s="101">
        <f t="shared" si="144"/>
        <v>3.4914285714285731E-2</v>
      </c>
      <c r="CF119" s="101">
        <f t="shared" ref="CF119:CF150" si="173">$CD$14 - (CC119*$CD$19)</f>
        <v>5.0285714285714295E-2</v>
      </c>
      <c r="CG119" s="101">
        <f t="shared" ref="CG119:CG150" si="174">$CD$15 - ($CD$20*CC119)</f>
        <v>6.0000000000000001E-3</v>
      </c>
      <c r="CI119" s="204">
        <f t="shared" si="145"/>
        <v>1.7457142857142866E-2</v>
      </c>
      <c r="CJ119" s="201">
        <f t="shared" ref="CJ119:CJ150" si="175">(CD119*(CE119^3))/12</f>
        <v>2.1280385399416943E-8</v>
      </c>
      <c r="CK119" s="201">
        <f t="shared" ref="CK119:CK150" si="176">(CF119*(CG119^3))/12</f>
        <v>9.0514285714285733E-10</v>
      </c>
      <c r="CM119" s="206">
        <f t="shared" ref="CM119:CM150" si="177">(2*CJ119)+CK119</f>
        <v>4.3465913655976741E-8</v>
      </c>
      <c r="CN119" s="209"/>
      <c r="CR119" s="81"/>
      <c r="CS119" s="124">
        <v>10.6</v>
      </c>
      <c r="CT119" s="204">
        <f t="shared" si="92"/>
        <v>33.353550188434966</v>
      </c>
      <c r="CU119" s="80"/>
      <c r="CW119" s="41">
        <v>10.1</v>
      </c>
      <c r="CX119" s="111">
        <f t="shared" si="162"/>
        <v>5.6571428571428578E-2</v>
      </c>
      <c r="CY119" s="129">
        <f t="shared" si="163"/>
        <v>0</v>
      </c>
      <c r="CZ119" s="130"/>
      <c r="DA119" s="174">
        <f t="shared" si="164"/>
        <v>0</v>
      </c>
      <c r="DB119" s="80"/>
      <c r="DD119" s="41">
        <v>10.5</v>
      </c>
      <c r="DE119" s="111">
        <f t="shared" si="150"/>
        <v>5.2000000000000005E-2</v>
      </c>
      <c r="DF119" s="123">
        <f t="shared" si="151"/>
        <v>-2.6000000000000002E-2</v>
      </c>
      <c r="DG119" s="552">
        <f t="shared" si="152"/>
        <v>-36670565.912607737</v>
      </c>
      <c r="DH119" s="496"/>
      <c r="DI119" s="553"/>
      <c r="DJ119" s="80"/>
      <c r="DL119" s="41">
        <v>10.3</v>
      </c>
      <c r="DM119" s="111">
        <f t="shared" si="158"/>
        <v>5.4285714285714284E-2</v>
      </c>
      <c r="DN119" s="101">
        <f t="shared" si="111"/>
        <v>-21683585.227644164</v>
      </c>
      <c r="DO119" s="470">
        <f t="shared" si="159"/>
        <v>21683585.227644164</v>
      </c>
      <c r="DP119" s="470"/>
      <c r="DQ119" s="470"/>
      <c r="DR119" s="170">
        <f t="shared" si="112"/>
        <v>0</v>
      </c>
      <c r="DS119" s="171">
        <f t="shared" si="113"/>
        <v>-43367170.455288328</v>
      </c>
      <c r="DT119" s="80"/>
      <c r="DV119" s="41">
        <v>10.5</v>
      </c>
      <c r="DW119" s="111">
        <f t="shared" si="153"/>
        <v>5.2000000000000005E-2</v>
      </c>
      <c r="DX119" s="190">
        <f t="shared" si="102"/>
        <v>1344730404350908.5</v>
      </c>
      <c r="DY119" s="172">
        <f t="shared" si="148"/>
        <v>12.27142229199373</v>
      </c>
      <c r="EB119" s="80"/>
      <c r="ED119" s="81"/>
      <c r="EE119" s="124">
        <v>9.9</v>
      </c>
      <c r="EF119" s="417">
        <f t="shared" si="168"/>
        <v>2.642857142857143E-2</v>
      </c>
      <c r="EG119" s="579">
        <f t="shared" si="169"/>
        <v>5.2237959183673485E-6</v>
      </c>
      <c r="EH119" s="579"/>
      <c r="EI119" s="119">
        <f t="shared" si="170"/>
        <v>95.910657676731759</v>
      </c>
      <c r="EJ119" s="172">
        <f t="shared" si="126"/>
        <v>3.6492294858375383</v>
      </c>
      <c r="EK119" s="80"/>
      <c r="EN119" s="81"/>
      <c r="EO119" s="124">
        <v>10.6</v>
      </c>
      <c r="EP119" s="204">
        <f t="shared" si="149"/>
        <v>84.765870321538443</v>
      </c>
      <c r="EQ119" s="80"/>
      <c r="ES119" s="41">
        <v>10.1</v>
      </c>
      <c r="ET119" s="124">
        <f t="shared" si="165"/>
        <v>3.1628571428571436E-2</v>
      </c>
      <c r="EU119" s="129">
        <f t="shared" si="166"/>
        <v>0</v>
      </c>
      <c r="EV119" s="119"/>
      <c r="EW119" s="451">
        <f t="shared" si="167"/>
        <v>0</v>
      </c>
      <c r="EX119" s="80"/>
      <c r="EZ119" s="41">
        <v>10.5</v>
      </c>
      <c r="FA119" s="101">
        <f t="shared" si="154"/>
        <v>2.9000000000000012E-2</v>
      </c>
      <c r="FB119" s="101">
        <f t="shared" si="155"/>
        <v>-1.4500000000000006E-2</v>
      </c>
      <c r="FC119" s="543">
        <f t="shared" si="156"/>
        <v>-88426958.461109489</v>
      </c>
      <c r="FD119" s="514"/>
      <c r="FE119" s="544"/>
      <c r="FF119" s="80"/>
      <c r="FH119" s="41">
        <v>10.3</v>
      </c>
      <c r="FI119" s="101">
        <f t="shared" si="160"/>
        <v>3.0314285714285724E-2</v>
      </c>
      <c r="FJ119" s="119">
        <f t="shared" si="114"/>
        <v>-47905521.411117248</v>
      </c>
      <c r="FK119" s="541">
        <f t="shared" si="161"/>
        <v>47905521.411117248</v>
      </c>
      <c r="FL119" s="541"/>
      <c r="FM119" s="541"/>
      <c r="FN119" s="170">
        <f t="shared" si="115"/>
        <v>0</v>
      </c>
      <c r="FO119" s="184">
        <f t="shared" si="116"/>
        <v>-95811042.822234496</v>
      </c>
      <c r="FP119" s="80"/>
      <c r="FR119" s="41">
        <v>10.5</v>
      </c>
      <c r="FS119" s="101">
        <f t="shared" si="157"/>
        <v>2.9000000000000012E-2</v>
      </c>
      <c r="FT119" s="190">
        <f t="shared" si="104"/>
        <v>7819326982682783</v>
      </c>
      <c r="FU119" s="172">
        <f t="shared" si="105"/>
        <v>5.0889458128078857</v>
      </c>
      <c r="FX119" s="80"/>
      <c r="GA119" s="51"/>
      <c r="GB119" s="41">
        <v>11.2</v>
      </c>
      <c r="GC119" s="42">
        <v>-224</v>
      </c>
      <c r="GD119" s="50"/>
      <c r="GE119" s="51"/>
      <c r="GF119" s="41">
        <v>11.2</v>
      </c>
      <c r="GG119" s="42">
        <v>78.400000000008731</v>
      </c>
      <c r="GH119" s="50"/>
      <c r="GI119" s="51"/>
      <c r="GJ119" s="41">
        <v>11.2</v>
      </c>
      <c r="GK119" s="42">
        <v>-83.999999999999773</v>
      </c>
      <c r="GL119" s="50"/>
      <c r="GM119" s="51"/>
      <c r="GN119" s="41">
        <v>11.2</v>
      </c>
      <c r="GO119" s="42">
        <v>78.399999999997817</v>
      </c>
      <c r="GP119" s="88"/>
    </row>
    <row r="120" spans="11:198">
      <c r="K120" s="63">
        <v>9.4</v>
      </c>
      <c r="L120" s="64">
        <f t="shared" si="146"/>
        <v>6.0593844095344114</v>
      </c>
      <c r="N120" s="63">
        <v>9.4</v>
      </c>
      <c r="O120" s="64">
        <f t="shared" si="147"/>
        <v>3.4656712204752287</v>
      </c>
      <c r="BJ120" s="198"/>
      <c r="BK120" s="199"/>
      <c r="BL120" s="124">
        <v>9.6999999999999993</v>
      </c>
      <c r="BM120" s="101">
        <f t="shared" si="127"/>
        <v>3.4257142857142875E-2</v>
      </c>
      <c r="BN120" s="101">
        <f t="shared" si="135"/>
        <v>6.0000000000000001E-3</v>
      </c>
      <c r="BO120" s="101">
        <f t="shared" si="171"/>
        <v>6.0000000000000001E-3</v>
      </c>
      <c r="BP120" s="101">
        <f t="shared" si="172"/>
        <v>4.9142857142857155E-2</v>
      </c>
      <c r="BQ120" s="119"/>
      <c r="BR120" s="204">
        <f t="shared" si="136"/>
        <v>3.0571428571428576E-2</v>
      </c>
      <c r="BS120" s="101">
        <f t="shared" si="137"/>
        <v>5.8142857142857156E-2</v>
      </c>
      <c r="BT120" s="201">
        <f t="shared" si="138"/>
        <v>2.0554285714285725E-4</v>
      </c>
      <c r="BU120" s="201">
        <f t="shared" si="139"/>
        <v>6.1662857142857174E-10</v>
      </c>
      <c r="BV120" s="201">
        <f t="shared" si="140"/>
        <v>5.9340501457726002E-8</v>
      </c>
      <c r="BW120" s="101">
        <f t="shared" si="141"/>
        <v>2.757142857142858E-2</v>
      </c>
      <c r="BX120" s="119"/>
      <c r="BY120" s="202">
        <f t="shared" si="142"/>
        <v>3.7307440699708498E-7</v>
      </c>
      <c r="BZ120" s="42"/>
      <c r="CA120" s="119"/>
      <c r="CB120" s="81"/>
      <c r="CC120" s="124">
        <v>9.6999999999999993</v>
      </c>
      <c r="CD120" s="101">
        <f t="shared" si="143"/>
        <v>6.0000000000000001E-3</v>
      </c>
      <c r="CE120" s="101">
        <f t="shared" si="144"/>
        <v>3.4257142857142875E-2</v>
      </c>
      <c r="CF120" s="101">
        <f t="shared" si="173"/>
        <v>4.9142857142857155E-2</v>
      </c>
      <c r="CG120" s="101">
        <f t="shared" si="174"/>
        <v>6.0000000000000001E-3</v>
      </c>
      <c r="CI120" s="204">
        <f t="shared" si="145"/>
        <v>1.7128571428571437E-2</v>
      </c>
      <c r="CJ120" s="201">
        <f t="shared" si="175"/>
        <v>2.0101266460641429E-8</v>
      </c>
      <c r="CK120" s="201">
        <f t="shared" si="176"/>
        <v>8.8457142857142883E-10</v>
      </c>
      <c r="CM120" s="206">
        <f t="shared" si="177"/>
        <v>4.1087104349854289E-8</v>
      </c>
      <c r="CN120" s="209"/>
      <c r="CR120" s="81"/>
      <c r="CS120" s="124">
        <v>10.7</v>
      </c>
      <c r="CT120" s="204">
        <f t="shared" si="92"/>
        <v>30.059887931467443</v>
      </c>
      <c r="CU120" s="80"/>
      <c r="CW120" s="57">
        <v>10.199999999999999</v>
      </c>
      <c r="CX120" s="111">
        <f t="shared" si="162"/>
        <v>5.5428571428571438E-2</v>
      </c>
      <c r="CY120" s="129">
        <f t="shared" si="163"/>
        <v>0</v>
      </c>
      <c r="CZ120" s="130"/>
      <c r="DA120" s="174">
        <f t="shared" si="164"/>
        <v>0</v>
      </c>
      <c r="DB120" s="80"/>
      <c r="DD120" s="57">
        <v>10.6</v>
      </c>
      <c r="DE120" s="111">
        <f t="shared" si="150"/>
        <v>5.0857142857142865E-2</v>
      </c>
      <c r="DF120" s="123">
        <f t="shared" si="151"/>
        <v>-2.5428571428571432E-2</v>
      </c>
      <c r="DG120" s="552">
        <f t="shared" si="152"/>
        <v>-33353550.188434966</v>
      </c>
      <c r="DH120" s="496"/>
      <c r="DI120" s="553"/>
      <c r="DJ120" s="80"/>
      <c r="DL120" s="57">
        <v>10.4</v>
      </c>
      <c r="DM120" s="111">
        <f t="shared" si="158"/>
        <v>5.3142857142857144E-2</v>
      </c>
      <c r="DN120" s="101">
        <f t="shared" si="111"/>
        <v>-20004506.903757293</v>
      </c>
      <c r="DO120" s="470">
        <f t="shared" si="159"/>
        <v>20004506.903757293</v>
      </c>
      <c r="DP120" s="470"/>
      <c r="DQ120" s="470"/>
      <c r="DR120" s="170">
        <f t="shared" si="112"/>
        <v>0</v>
      </c>
      <c r="DS120" s="171">
        <f t="shared" si="113"/>
        <v>-40009013.807514586</v>
      </c>
      <c r="DT120" s="80"/>
      <c r="DV120" s="57">
        <v>10.6</v>
      </c>
      <c r="DW120" s="111">
        <f t="shared" si="153"/>
        <v>5.0857142857142865E-2</v>
      </c>
      <c r="DX120" s="190">
        <f t="shared" si="102"/>
        <v>1112459310172450.1</v>
      </c>
      <c r="DY120" s="172">
        <f t="shared" si="148"/>
        <v>13.491817136636726</v>
      </c>
      <c r="EB120" s="80"/>
      <c r="ED120" s="81"/>
      <c r="EE120" s="124">
        <v>10</v>
      </c>
      <c r="EF120" s="417">
        <f t="shared" si="168"/>
        <v>2.585714285714286E-2</v>
      </c>
      <c r="EG120" s="579">
        <f t="shared" si="169"/>
        <v>5.0088979591836752E-6</v>
      </c>
      <c r="EH120" s="579"/>
      <c r="EI120" s="119">
        <f t="shared" si="170"/>
        <v>92.011928070470091</v>
      </c>
      <c r="EJ120" s="172">
        <f t="shared" si="126"/>
        <v>3.8038546451492898</v>
      </c>
      <c r="EK120" s="80"/>
      <c r="EN120" s="81"/>
      <c r="EO120" s="124">
        <v>10.7</v>
      </c>
      <c r="EP120" s="204">
        <f t="shared" si="149"/>
        <v>81.1272832273782</v>
      </c>
      <c r="EQ120" s="80"/>
      <c r="ES120" s="41">
        <v>10.199999999999999</v>
      </c>
      <c r="ET120" s="124">
        <f t="shared" si="165"/>
        <v>3.097142857142858E-2</v>
      </c>
      <c r="EU120" s="129">
        <f t="shared" si="166"/>
        <v>0</v>
      </c>
      <c r="EV120" s="119"/>
      <c r="EW120" s="451">
        <f t="shared" si="167"/>
        <v>0</v>
      </c>
      <c r="EX120" s="80"/>
      <c r="EZ120" s="41">
        <v>10.6</v>
      </c>
      <c r="FA120" s="101">
        <f t="shared" si="154"/>
        <v>2.8342857142857156E-2</v>
      </c>
      <c r="FB120" s="101">
        <f t="shared" si="155"/>
        <v>-1.4171428571428578E-2</v>
      </c>
      <c r="FC120" s="543">
        <f t="shared" si="156"/>
        <v>-84765870.321538448</v>
      </c>
      <c r="FD120" s="514"/>
      <c r="FE120" s="544"/>
      <c r="FF120" s="80"/>
      <c r="FH120" s="41">
        <v>10.4</v>
      </c>
      <c r="FI120" s="101">
        <f t="shared" si="160"/>
        <v>2.9657142857142868E-2</v>
      </c>
      <c r="FJ120" s="119">
        <f t="shared" si="114"/>
        <v>-46054560.270527504</v>
      </c>
      <c r="FK120" s="541">
        <f t="shared" si="161"/>
        <v>46054560.270527504</v>
      </c>
      <c r="FL120" s="541"/>
      <c r="FM120" s="541"/>
      <c r="FN120" s="170">
        <f t="shared" si="115"/>
        <v>0</v>
      </c>
      <c r="FO120" s="184">
        <f t="shared" si="116"/>
        <v>-92109120.541055009</v>
      </c>
      <c r="FP120" s="80"/>
      <c r="FR120" s="41">
        <v>10.6</v>
      </c>
      <c r="FS120" s="101">
        <f t="shared" si="157"/>
        <v>2.8342857142857156E-2</v>
      </c>
      <c r="FT120" s="190">
        <f t="shared" si="104"/>
        <v>7185252771367873</v>
      </c>
      <c r="FU120" s="172">
        <f t="shared" si="105"/>
        <v>5.3087403962589645</v>
      </c>
      <c r="FX120" s="80"/>
      <c r="GA120" s="51"/>
      <c r="GB120" s="41">
        <v>11.3</v>
      </c>
      <c r="GC120" s="42">
        <v>-198.6428571428587</v>
      </c>
      <c r="GD120" s="50"/>
      <c r="GE120" s="51"/>
      <c r="GF120" s="41">
        <v>11.3</v>
      </c>
      <c r="GG120" s="42">
        <v>57.278571428571013</v>
      </c>
      <c r="GH120" s="50"/>
      <c r="GI120" s="51"/>
      <c r="GJ120" s="41">
        <v>11.3</v>
      </c>
      <c r="GK120" s="42">
        <v>-78.10714285714289</v>
      </c>
      <c r="GL120" s="50"/>
      <c r="GM120" s="51"/>
      <c r="GN120" s="41">
        <v>11.3</v>
      </c>
      <c r="GO120" s="42">
        <v>70.296428571427896</v>
      </c>
      <c r="GP120" s="88"/>
    </row>
    <row r="121" spans="11:198">
      <c r="K121" s="63">
        <v>9.5</v>
      </c>
      <c r="L121" s="64">
        <f t="shared" si="146"/>
        <v>6.3573650133649613</v>
      </c>
      <c r="N121" s="63">
        <v>9.5</v>
      </c>
      <c r="O121" s="64">
        <f t="shared" si="147"/>
        <v>3.5711424746605203</v>
      </c>
      <c r="BJ121" s="198"/>
      <c r="BK121" s="199"/>
      <c r="BL121" s="124">
        <v>9.8000000000000007</v>
      </c>
      <c r="BM121" s="101">
        <f t="shared" si="127"/>
        <v>3.3600000000000005E-2</v>
      </c>
      <c r="BN121" s="101">
        <f t="shared" si="135"/>
        <v>6.0000000000000001E-3</v>
      </c>
      <c r="BO121" s="101">
        <f t="shared" si="171"/>
        <v>6.0000000000000001E-3</v>
      </c>
      <c r="BP121" s="101">
        <f t="shared" si="172"/>
        <v>4.8000000000000001E-2</v>
      </c>
      <c r="BQ121" s="119"/>
      <c r="BR121" s="204">
        <f t="shared" si="136"/>
        <v>0.03</v>
      </c>
      <c r="BS121" s="101">
        <f t="shared" si="137"/>
        <v>5.7000000000000002E-2</v>
      </c>
      <c r="BT121" s="201">
        <f t="shared" si="138"/>
        <v>2.0160000000000002E-4</v>
      </c>
      <c r="BU121" s="201">
        <f t="shared" si="139"/>
        <v>6.0480000000000012E-10</v>
      </c>
      <c r="BV121" s="201">
        <f t="shared" si="140"/>
        <v>5.5296000000000001E-8</v>
      </c>
      <c r="BW121" s="101">
        <f t="shared" si="141"/>
        <v>2.7000000000000003E-2</v>
      </c>
      <c r="BX121" s="119"/>
      <c r="BY121" s="202">
        <f t="shared" si="142"/>
        <v>3.5043840000000008E-7</v>
      </c>
      <c r="BZ121" s="42"/>
      <c r="CA121" s="119"/>
      <c r="CB121" s="81"/>
      <c r="CC121" s="124">
        <v>9.8000000000000007</v>
      </c>
      <c r="CD121" s="101">
        <f t="shared" si="143"/>
        <v>6.0000000000000001E-3</v>
      </c>
      <c r="CE121" s="101">
        <f t="shared" si="144"/>
        <v>3.3600000000000005E-2</v>
      </c>
      <c r="CF121" s="101">
        <f t="shared" si="173"/>
        <v>4.8000000000000001E-2</v>
      </c>
      <c r="CG121" s="101">
        <f t="shared" si="174"/>
        <v>6.0000000000000001E-3</v>
      </c>
      <c r="CI121" s="204">
        <f t="shared" si="145"/>
        <v>1.6800000000000002E-2</v>
      </c>
      <c r="CJ121" s="201">
        <f t="shared" si="175"/>
        <v>1.8966528000000005E-8</v>
      </c>
      <c r="CK121" s="201">
        <f t="shared" si="176"/>
        <v>8.6400000000000001E-10</v>
      </c>
      <c r="CM121" s="206">
        <f t="shared" si="177"/>
        <v>3.8797056000000011E-8</v>
      </c>
      <c r="CN121" s="209"/>
      <c r="CR121" s="81"/>
      <c r="CS121" s="124">
        <v>10.8</v>
      </c>
      <c r="CT121" s="204">
        <f t="shared" si="92"/>
        <v>26.791726474137221</v>
      </c>
      <c r="CU121" s="80"/>
      <c r="CW121" s="41">
        <v>10.3</v>
      </c>
      <c r="CX121" s="111">
        <f t="shared" si="162"/>
        <v>5.4285714285714284E-2</v>
      </c>
      <c r="CY121" s="129">
        <f t="shared" si="163"/>
        <v>0</v>
      </c>
      <c r="CZ121" s="130"/>
      <c r="DA121" s="174">
        <f t="shared" si="164"/>
        <v>0</v>
      </c>
      <c r="DB121" s="80"/>
      <c r="DD121" s="41">
        <v>10.7</v>
      </c>
      <c r="DE121" s="111">
        <f t="shared" si="150"/>
        <v>4.9714285714285725E-2</v>
      </c>
      <c r="DF121" s="123">
        <f t="shared" si="151"/>
        <v>-2.4857142857142862E-2</v>
      </c>
      <c r="DG121" s="552">
        <f t="shared" si="152"/>
        <v>-30059887.931467444</v>
      </c>
      <c r="DH121" s="496"/>
      <c r="DI121" s="553"/>
      <c r="DJ121" s="80"/>
      <c r="DL121" s="41">
        <v>10.5</v>
      </c>
      <c r="DM121" s="111">
        <f t="shared" si="158"/>
        <v>5.2000000000000005E-2</v>
      </c>
      <c r="DN121" s="101">
        <f t="shared" si="111"/>
        <v>-18335282.956303868</v>
      </c>
      <c r="DO121" s="470">
        <f t="shared" si="159"/>
        <v>18335282.956303868</v>
      </c>
      <c r="DP121" s="470"/>
      <c r="DQ121" s="470"/>
      <c r="DR121" s="170">
        <f t="shared" si="112"/>
        <v>0</v>
      </c>
      <c r="DS121" s="171">
        <f t="shared" si="113"/>
        <v>-36670565.912607737</v>
      </c>
      <c r="DT121" s="80"/>
      <c r="DV121" s="41">
        <v>10.7</v>
      </c>
      <c r="DW121" s="111">
        <f t="shared" si="153"/>
        <v>4.9714285714285725E-2</v>
      </c>
      <c r="DX121" s="190">
        <f t="shared" si="102"/>
        <v>903596862452382.13</v>
      </c>
      <c r="DY121" s="172">
        <f t="shared" si="148"/>
        <v>14.970115691247429</v>
      </c>
      <c r="EB121" s="80"/>
      <c r="ED121" s="81"/>
      <c r="EE121" s="124">
        <v>10.1</v>
      </c>
      <c r="EF121" s="417">
        <f t="shared" si="168"/>
        <v>2.528571428571429E-2</v>
      </c>
      <c r="EG121" s="579">
        <f t="shared" si="169"/>
        <v>4.7985061224489815E-6</v>
      </c>
      <c r="EH121" s="579"/>
      <c r="EI121" s="119">
        <f t="shared" si="170"/>
        <v>88.116242981881655</v>
      </c>
      <c r="EJ121" s="172">
        <f t="shared" si="126"/>
        <v>3.9720259075499453</v>
      </c>
      <c r="EK121" s="80"/>
      <c r="EN121" s="81"/>
      <c r="EO121" s="124">
        <v>10.8</v>
      </c>
      <c r="EP121" s="204">
        <f t="shared" si="149"/>
        <v>77.512749513803058</v>
      </c>
      <c r="EQ121" s="80"/>
      <c r="ES121" s="41">
        <v>10.3</v>
      </c>
      <c r="ET121" s="124">
        <f t="shared" si="165"/>
        <v>3.0314285714285724E-2</v>
      </c>
      <c r="EU121" s="129">
        <f t="shared" si="166"/>
        <v>0</v>
      </c>
      <c r="EV121" s="119"/>
      <c r="EW121" s="451">
        <f t="shared" si="167"/>
        <v>0</v>
      </c>
      <c r="EX121" s="80"/>
      <c r="EZ121" s="41">
        <v>10.7</v>
      </c>
      <c r="FA121" s="101">
        <f t="shared" si="154"/>
        <v>2.76857142857143E-2</v>
      </c>
      <c r="FB121" s="101">
        <f t="shared" si="155"/>
        <v>-1.384285714285715E-2</v>
      </c>
      <c r="FC121" s="543">
        <f t="shared" si="156"/>
        <v>-81127283.227378204</v>
      </c>
      <c r="FD121" s="514"/>
      <c r="FE121" s="544"/>
      <c r="FF121" s="80"/>
      <c r="FH121" s="41">
        <v>10.5</v>
      </c>
      <c r="FI121" s="101">
        <f t="shared" si="160"/>
        <v>2.9000000000000012E-2</v>
      </c>
      <c r="FJ121" s="119">
        <f t="shared" si="114"/>
        <v>-44213479.230554745</v>
      </c>
      <c r="FK121" s="541">
        <f t="shared" si="161"/>
        <v>44213479.230554745</v>
      </c>
      <c r="FL121" s="541"/>
      <c r="FM121" s="541"/>
      <c r="FN121" s="170">
        <f t="shared" si="115"/>
        <v>0</v>
      </c>
      <c r="FO121" s="184">
        <f t="shared" si="116"/>
        <v>-88426958.461109489</v>
      </c>
      <c r="FP121" s="80"/>
      <c r="FR121" s="41">
        <v>10.7</v>
      </c>
      <c r="FS121" s="101">
        <f t="shared" si="157"/>
        <v>2.76857142857143E-2</v>
      </c>
      <c r="FT121" s="190">
        <f t="shared" si="104"/>
        <v>6581636083855241</v>
      </c>
      <c r="FU121" s="172">
        <f t="shared" si="105"/>
        <v>5.5468392641569135</v>
      </c>
      <c r="FX121" s="80"/>
      <c r="GA121" s="51"/>
      <c r="GB121" s="41">
        <v>11.4</v>
      </c>
      <c r="GC121" s="42">
        <v>-174.57142857142935</v>
      </c>
      <c r="GD121" s="50"/>
      <c r="GE121" s="51"/>
      <c r="GF121" s="41">
        <v>11.4</v>
      </c>
      <c r="GG121" s="42">
        <v>38.628571428576834</v>
      </c>
      <c r="GH121" s="50"/>
      <c r="GI121" s="51"/>
      <c r="GJ121" s="41">
        <v>11.4</v>
      </c>
      <c r="GK121" s="42">
        <v>-72.428571428571331</v>
      </c>
      <c r="GL121" s="50"/>
      <c r="GM121" s="51"/>
      <c r="GN121" s="41">
        <v>11.4</v>
      </c>
      <c r="GO121" s="42">
        <v>62.77142857142826</v>
      </c>
      <c r="GP121" s="88"/>
    </row>
    <row r="122" spans="11:198">
      <c r="K122" s="63">
        <v>9.6</v>
      </c>
      <c r="L122" s="64">
        <f t="shared" ref="L122:L153" si="178">DY110</f>
        <v>6.6851730932039137</v>
      </c>
      <c r="N122" s="63">
        <v>9.6</v>
      </c>
      <c r="O122" s="64">
        <f t="shared" ref="O122:O153" si="179">FU110</f>
        <v>3.6828850400522413</v>
      </c>
      <c r="BJ122" s="198"/>
      <c r="BK122" s="199"/>
      <c r="BL122" s="124">
        <v>9.9</v>
      </c>
      <c r="BM122" s="101">
        <f t="shared" si="127"/>
        <v>3.2942857142857149E-2</v>
      </c>
      <c r="BN122" s="101">
        <f t="shared" si="135"/>
        <v>6.0000000000000001E-3</v>
      </c>
      <c r="BO122" s="101">
        <f t="shared" si="171"/>
        <v>6.0000000000000001E-3</v>
      </c>
      <c r="BP122" s="101">
        <f t="shared" si="172"/>
        <v>4.6857142857142861E-2</v>
      </c>
      <c r="BQ122" s="119"/>
      <c r="BR122" s="204">
        <f t="shared" si="136"/>
        <v>2.9428571428571429E-2</v>
      </c>
      <c r="BS122" s="101">
        <f t="shared" si="137"/>
        <v>5.5857142857142862E-2</v>
      </c>
      <c r="BT122" s="201">
        <f t="shared" si="138"/>
        <v>1.976571428571429E-4</v>
      </c>
      <c r="BU122" s="201">
        <f t="shared" si="139"/>
        <v>5.9297142857142872E-10</v>
      </c>
      <c r="BV122" s="201">
        <f t="shared" si="140"/>
        <v>5.1439580174927128E-8</v>
      </c>
      <c r="BW122" s="101">
        <f t="shared" si="141"/>
        <v>2.6428571428571433E-2</v>
      </c>
      <c r="BX122" s="119"/>
      <c r="BY122" s="202">
        <f t="shared" si="142"/>
        <v>3.2874045014577274E-7</v>
      </c>
      <c r="BZ122" s="42"/>
      <c r="CA122" s="119"/>
      <c r="CB122" s="81"/>
      <c r="CC122" s="124">
        <v>9.9</v>
      </c>
      <c r="CD122" s="101">
        <f t="shared" si="143"/>
        <v>6.0000000000000001E-3</v>
      </c>
      <c r="CE122" s="101">
        <f t="shared" si="144"/>
        <v>3.2942857142857149E-2</v>
      </c>
      <c r="CF122" s="101">
        <f t="shared" si="173"/>
        <v>4.6857142857142861E-2</v>
      </c>
      <c r="CG122" s="101">
        <f t="shared" si="174"/>
        <v>6.0000000000000001E-3</v>
      </c>
      <c r="CI122" s="204">
        <f t="shared" si="145"/>
        <v>1.6471428571428574E-2</v>
      </c>
      <c r="CJ122" s="201">
        <f t="shared" si="175"/>
        <v>1.7875318682215753E-8</v>
      </c>
      <c r="CK122" s="201">
        <f t="shared" si="176"/>
        <v>8.4342857142857151E-10</v>
      </c>
      <c r="CM122" s="206">
        <f t="shared" si="177"/>
        <v>3.6594065935860076E-8</v>
      </c>
      <c r="CN122" s="209"/>
      <c r="CR122" s="81"/>
      <c r="CS122" s="124">
        <v>10.9</v>
      </c>
      <c r="CT122" s="204">
        <f t="shared" si="92"/>
        <v>23.551472124018748</v>
      </c>
      <c r="CU122" s="80"/>
      <c r="CW122" s="57">
        <v>10.4</v>
      </c>
      <c r="CX122" s="111">
        <f t="shared" si="162"/>
        <v>5.3142857142857144E-2</v>
      </c>
      <c r="CY122" s="129">
        <f t="shared" si="163"/>
        <v>0</v>
      </c>
      <c r="CZ122" s="130"/>
      <c r="DA122" s="174">
        <f t="shared" si="164"/>
        <v>0</v>
      </c>
      <c r="DB122" s="80"/>
      <c r="DD122" s="57">
        <v>10.8</v>
      </c>
      <c r="DE122" s="111">
        <f t="shared" si="150"/>
        <v>4.8571428571428557E-2</v>
      </c>
      <c r="DF122" s="123">
        <f t="shared" si="151"/>
        <v>-2.4285714285714279E-2</v>
      </c>
      <c r="DG122" s="552">
        <f t="shared" si="152"/>
        <v>-26791726.474137221</v>
      </c>
      <c r="DH122" s="496"/>
      <c r="DI122" s="553"/>
      <c r="DJ122" s="80"/>
      <c r="DL122" s="57">
        <v>10.6</v>
      </c>
      <c r="DM122" s="111">
        <f t="shared" si="158"/>
        <v>5.0857142857142865E-2</v>
      </c>
      <c r="DN122" s="101">
        <f t="shared" si="111"/>
        <v>-16676775.094217483</v>
      </c>
      <c r="DO122" s="470">
        <f t="shared" si="159"/>
        <v>16676775.094217483</v>
      </c>
      <c r="DP122" s="470"/>
      <c r="DQ122" s="470"/>
      <c r="DR122" s="170">
        <f t="shared" si="112"/>
        <v>0</v>
      </c>
      <c r="DS122" s="171">
        <f t="shared" si="113"/>
        <v>-33353550.188434966</v>
      </c>
      <c r="DT122" s="80"/>
      <c r="DV122" s="57">
        <v>10.8</v>
      </c>
      <c r="DW122" s="111">
        <f t="shared" si="153"/>
        <v>4.8571428571428557E-2</v>
      </c>
      <c r="DX122" s="190">
        <f t="shared" si="102"/>
        <v>717796607464985.25</v>
      </c>
      <c r="DY122" s="172">
        <f t="shared" si="148"/>
        <v>16.796230001616252</v>
      </c>
      <c r="EB122" s="80"/>
      <c r="ED122" s="81"/>
      <c r="EE122" s="124">
        <v>10.199999999999999</v>
      </c>
      <c r="EF122" s="417">
        <f t="shared" si="168"/>
        <v>2.471428571428572E-2</v>
      </c>
      <c r="EG122" s="579">
        <f t="shared" si="169"/>
        <v>4.5926204081632675E-6</v>
      </c>
      <c r="EH122" s="579"/>
      <c r="EI122" s="119">
        <f t="shared" si="170"/>
        <v>84.223942452742136</v>
      </c>
      <c r="EJ122" s="172">
        <f t="shared" si="126"/>
        <v>4.1555879457481373</v>
      </c>
      <c r="EK122" s="80"/>
      <c r="EN122" s="81"/>
      <c r="EO122" s="124">
        <v>10.9</v>
      </c>
      <c r="EP122" s="204">
        <f t="shared" si="149"/>
        <v>73.92396004165127</v>
      </c>
      <c r="EQ122" s="80"/>
      <c r="ES122" s="41">
        <v>10.4</v>
      </c>
      <c r="ET122" s="124">
        <f t="shared" si="165"/>
        <v>2.9657142857142868E-2</v>
      </c>
      <c r="EU122" s="129">
        <f t="shared" si="166"/>
        <v>0</v>
      </c>
      <c r="EV122" s="119"/>
      <c r="EW122" s="451">
        <f t="shared" si="167"/>
        <v>0</v>
      </c>
      <c r="EX122" s="80"/>
      <c r="EZ122" s="41">
        <v>10.8</v>
      </c>
      <c r="FA122" s="101">
        <f t="shared" si="154"/>
        <v>2.702857142857143E-2</v>
      </c>
      <c r="FB122" s="101">
        <f t="shared" si="155"/>
        <v>-1.3514285714285715E-2</v>
      </c>
      <c r="FC122" s="543">
        <f t="shared" si="156"/>
        <v>-77512749.513803065</v>
      </c>
      <c r="FD122" s="514"/>
      <c r="FE122" s="544"/>
      <c r="FF122" s="80"/>
      <c r="FH122" s="41">
        <v>10.6</v>
      </c>
      <c r="FI122" s="101">
        <f t="shared" si="160"/>
        <v>2.8342857142857156E-2</v>
      </c>
      <c r="FJ122" s="119">
        <f t="shared" si="114"/>
        <v>-42382935.160769224</v>
      </c>
      <c r="FK122" s="541">
        <f t="shared" si="161"/>
        <v>42382935.160769224</v>
      </c>
      <c r="FL122" s="541"/>
      <c r="FM122" s="541"/>
      <c r="FN122" s="170">
        <f t="shared" si="115"/>
        <v>0</v>
      </c>
      <c r="FO122" s="184">
        <f t="shared" si="116"/>
        <v>-84765870.321538448</v>
      </c>
      <c r="FP122" s="80"/>
      <c r="FR122" s="41">
        <v>10.8</v>
      </c>
      <c r="FS122" s="101">
        <f t="shared" si="157"/>
        <v>2.702857142857143E-2</v>
      </c>
      <c r="FT122" s="190">
        <f t="shared" si="104"/>
        <v>6008226337189577</v>
      </c>
      <c r="FU122" s="172">
        <f t="shared" si="105"/>
        <v>5.8054965515042962</v>
      </c>
      <c r="FX122" s="80"/>
      <c r="GA122" s="51"/>
      <c r="GB122" s="41">
        <v>11.5</v>
      </c>
      <c r="GC122" s="42">
        <v>-151.78571428571558</v>
      </c>
      <c r="GD122" s="50"/>
      <c r="GE122" s="51"/>
      <c r="GF122" s="41">
        <v>11.5</v>
      </c>
      <c r="GG122" s="42">
        <v>22.321428571434808</v>
      </c>
      <c r="GH122" s="50"/>
      <c r="GI122" s="51"/>
      <c r="GJ122" s="41">
        <v>11.5</v>
      </c>
      <c r="GK122" s="42">
        <v>-66.964285714285552</v>
      </c>
      <c r="GL122" s="50"/>
      <c r="GM122" s="51"/>
      <c r="GN122" s="41">
        <v>11.5</v>
      </c>
      <c r="GO122" s="42">
        <v>55.803571428572468</v>
      </c>
      <c r="GP122" s="88"/>
    </row>
    <row r="123" spans="11:198">
      <c r="K123" s="63">
        <v>9.6999999999999993</v>
      </c>
      <c r="L123" s="64">
        <f t="shared" si="178"/>
        <v>7.0474394088427745</v>
      </c>
      <c r="N123" s="63">
        <v>9.6999999999999993</v>
      </c>
      <c r="O123" s="64">
        <f t="shared" si="179"/>
        <v>3.8014525183430918</v>
      </c>
      <c r="BJ123" s="198"/>
      <c r="BK123" s="199"/>
      <c r="BL123" s="124">
        <v>10</v>
      </c>
      <c r="BM123" s="101">
        <f t="shared" si="127"/>
        <v>3.2285714285714293E-2</v>
      </c>
      <c r="BN123" s="101">
        <f t="shared" si="135"/>
        <v>6.0000000000000001E-3</v>
      </c>
      <c r="BO123" s="101">
        <f t="shared" si="171"/>
        <v>6.0000000000000001E-3</v>
      </c>
      <c r="BP123" s="101">
        <f t="shared" si="172"/>
        <v>4.5714285714285721E-2</v>
      </c>
      <c r="BQ123" s="119"/>
      <c r="BR123" s="204">
        <f t="shared" si="136"/>
        <v>2.8857142857142859E-2</v>
      </c>
      <c r="BS123" s="101">
        <f t="shared" si="137"/>
        <v>5.4714285714285722E-2</v>
      </c>
      <c r="BT123" s="201">
        <f t="shared" si="138"/>
        <v>1.9371428571428575E-4</v>
      </c>
      <c r="BU123" s="201">
        <f t="shared" si="139"/>
        <v>5.8114285714285731E-10</v>
      </c>
      <c r="BV123" s="201">
        <f t="shared" si="140"/>
        <v>4.7766763848396525E-8</v>
      </c>
      <c r="BW123" s="101">
        <f t="shared" si="141"/>
        <v>2.5857142857142863E-2</v>
      </c>
      <c r="BX123" s="119"/>
      <c r="BY123" s="202">
        <f t="shared" si="142"/>
        <v>3.0796062973760949E-7</v>
      </c>
      <c r="BZ123" s="42"/>
      <c r="CA123" s="119"/>
      <c r="CB123" s="81"/>
      <c r="CC123" s="124">
        <v>10</v>
      </c>
      <c r="CD123" s="101">
        <f t="shared" si="143"/>
        <v>6.0000000000000001E-3</v>
      </c>
      <c r="CE123" s="101">
        <f t="shared" si="144"/>
        <v>3.2285714285714293E-2</v>
      </c>
      <c r="CF123" s="101">
        <f t="shared" si="173"/>
        <v>4.5714285714285721E-2</v>
      </c>
      <c r="CG123" s="101">
        <f t="shared" si="174"/>
        <v>6.0000000000000001E-3</v>
      </c>
      <c r="CI123" s="204">
        <f t="shared" si="145"/>
        <v>1.6142857142857146E-2</v>
      </c>
      <c r="CJ123" s="201">
        <f t="shared" si="175"/>
        <v>1.682678717201167E-8</v>
      </c>
      <c r="CK123" s="201">
        <f t="shared" si="176"/>
        <v>8.2285714285714301E-10</v>
      </c>
      <c r="CM123" s="206">
        <f t="shared" si="177"/>
        <v>3.4476431486880479E-8</v>
      </c>
      <c r="CN123" s="209"/>
      <c r="CR123" s="81"/>
      <c r="CS123" s="124">
        <v>11</v>
      </c>
      <c r="CT123" s="204">
        <f t="shared" si="92"/>
        <v>20.341828827278405</v>
      </c>
      <c r="CU123" s="80"/>
      <c r="CW123" s="41">
        <v>10.5</v>
      </c>
      <c r="CX123" s="111">
        <f t="shared" si="162"/>
        <v>5.2000000000000005E-2</v>
      </c>
      <c r="CY123" s="129">
        <f t="shared" si="163"/>
        <v>0</v>
      </c>
      <c r="CZ123" s="130"/>
      <c r="DA123" s="174">
        <f t="shared" si="164"/>
        <v>0</v>
      </c>
      <c r="DB123" s="80"/>
      <c r="DD123" s="41">
        <v>10.9</v>
      </c>
      <c r="DE123" s="111">
        <f t="shared" si="150"/>
        <v>4.7428571428571431E-2</v>
      </c>
      <c r="DF123" s="123">
        <f t="shared" si="151"/>
        <v>-2.3714285714285716E-2</v>
      </c>
      <c r="DG123" s="552">
        <f t="shared" si="152"/>
        <v>-23551472.124018747</v>
      </c>
      <c r="DH123" s="496"/>
      <c r="DI123" s="553"/>
      <c r="DJ123" s="80"/>
      <c r="DL123" s="41">
        <v>10.7</v>
      </c>
      <c r="DM123" s="111">
        <f t="shared" si="158"/>
        <v>4.9714285714285725E-2</v>
      </c>
      <c r="DN123" s="101">
        <f t="shared" si="111"/>
        <v>-15029943.965733722</v>
      </c>
      <c r="DO123" s="470">
        <f t="shared" si="159"/>
        <v>15029943.965733722</v>
      </c>
      <c r="DP123" s="470"/>
      <c r="DQ123" s="470"/>
      <c r="DR123" s="170">
        <f t="shared" si="112"/>
        <v>0</v>
      </c>
      <c r="DS123" s="171">
        <f t="shared" si="113"/>
        <v>-30059887.931467444</v>
      </c>
      <c r="DT123" s="80"/>
      <c r="DV123" s="41">
        <v>10.9</v>
      </c>
      <c r="DW123" s="111">
        <f t="shared" si="153"/>
        <v>4.7428571428571431E-2</v>
      </c>
      <c r="DX123" s="190">
        <f t="shared" si="102"/>
        <v>554671839208432.13</v>
      </c>
      <c r="DY123" s="172">
        <f t="shared" si="148"/>
        <v>19.107085859871653</v>
      </c>
      <c r="EB123" s="80"/>
      <c r="ED123" s="81"/>
      <c r="EE123" s="124">
        <v>10.3</v>
      </c>
      <c r="EF123" s="417">
        <f t="shared" si="168"/>
        <v>2.4142857142857143E-2</v>
      </c>
      <c r="EG123" s="579">
        <f t="shared" si="169"/>
        <v>4.3912408163265323E-6</v>
      </c>
      <c r="EH123" s="579"/>
      <c r="EI123" s="119">
        <f t="shared" si="170"/>
        <v>80.335410694651927</v>
      </c>
      <c r="EJ123" s="172">
        <f t="shared" si="126"/>
        <v>4.3567338110751717</v>
      </c>
      <c r="EK123" s="80"/>
      <c r="EN123" s="81"/>
      <c r="EO123" s="124">
        <v>11</v>
      </c>
      <c r="EP123" s="204">
        <f t="shared" si="149"/>
        <v>70.362759113653325</v>
      </c>
      <c r="EQ123" s="80"/>
      <c r="ES123" s="41">
        <v>10.5</v>
      </c>
      <c r="ET123" s="124">
        <f t="shared" si="165"/>
        <v>2.9000000000000012E-2</v>
      </c>
      <c r="EU123" s="129">
        <f t="shared" si="166"/>
        <v>0</v>
      </c>
      <c r="EV123" s="119"/>
      <c r="EW123" s="451">
        <f t="shared" si="167"/>
        <v>0</v>
      </c>
      <c r="EX123" s="80"/>
      <c r="EZ123" s="41">
        <v>10.9</v>
      </c>
      <c r="FA123" s="101">
        <f t="shared" si="154"/>
        <v>2.6371428571428573E-2</v>
      </c>
      <c r="FB123" s="101">
        <f t="shared" si="155"/>
        <v>-1.3185714285714287E-2</v>
      </c>
      <c r="FC123" s="543">
        <f t="shared" si="156"/>
        <v>-73923960.041651264</v>
      </c>
      <c r="FD123" s="514"/>
      <c r="FE123" s="544"/>
      <c r="FF123" s="80"/>
      <c r="FH123" s="41">
        <v>10.7</v>
      </c>
      <c r="FI123" s="101">
        <f t="shared" si="160"/>
        <v>2.76857142857143E-2</v>
      </c>
      <c r="FJ123" s="119">
        <f t="shared" si="114"/>
        <v>-40563641.613689102</v>
      </c>
      <c r="FK123" s="541">
        <f t="shared" si="161"/>
        <v>40563641.613689102</v>
      </c>
      <c r="FL123" s="541"/>
      <c r="FM123" s="541"/>
      <c r="FN123" s="170">
        <f t="shared" si="115"/>
        <v>0</v>
      </c>
      <c r="FO123" s="184">
        <f t="shared" si="116"/>
        <v>-81127283.227378204</v>
      </c>
      <c r="FP123" s="80"/>
      <c r="FR123" s="41">
        <v>10.9</v>
      </c>
      <c r="FS123" s="101">
        <f t="shared" si="157"/>
        <v>2.6371428571428573E-2</v>
      </c>
      <c r="FT123" s="190">
        <f t="shared" si="104"/>
        <v>5464751868239653</v>
      </c>
      <c r="FU123" s="172">
        <f t="shared" si="105"/>
        <v>6.0873362269344709</v>
      </c>
      <c r="FX123" s="80"/>
      <c r="GA123" s="51"/>
      <c r="GB123" s="41">
        <v>11.6</v>
      </c>
      <c r="GC123" s="42">
        <v>-130.28571428571558</v>
      </c>
      <c r="GD123" s="50"/>
      <c r="GE123" s="51"/>
      <c r="GF123" s="41">
        <v>11.6</v>
      </c>
      <c r="GG123" s="42">
        <v>8.2285714285681024</v>
      </c>
      <c r="GH123" s="50"/>
      <c r="GI123" s="51"/>
      <c r="GJ123" s="41">
        <v>11.6</v>
      </c>
      <c r="GK123" s="42">
        <v>-61.714285714285552</v>
      </c>
      <c r="GL123" s="50"/>
      <c r="GM123" s="51"/>
      <c r="GN123" s="41">
        <v>11.6</v>
      </c>
      <c r="GO123" s="42">
        <v>49.371428571428623</v>
      </c>
      <c r="GP123" s="88"/>
    </row>
    <row r="124" spans="11:198">
      <c r="K124" s="63">
        <v>9.8000000000000007</v>
      </c>
      <c r="L124" s="64">
        <f t="shared" si="178"/>
        <v>7.4497959183671343</v>
      </c>
      <c r="N124" s="63">
        <v>9.8000000000000007</v>
      </c>
      <c r="O124" s="64">
        <f t="shared" si="179"/>
        <v>3.9274635568512801</v>
      </c>
      <c r="BJ124" s="198"/>
      <c r="BK124" s="199"/>
      <c r="BL124" s="124">
        <v>10.1</v>
      </c>
      <c r="BM124" s="101">
        <f t="shared" si="127"/>
        <v>3.1628571428571436E-2</v>
      </c>
      <c r="BN124" s="101">
        <f t="shared" si="135"/>
        <v>6.0000000000000001E-3</v>
      </c>
      <c r="BO124" s="101">
        <f t="shared" si="171"/>
        <v>6.0000000000000001E-3</v>
      </c>
      <c r="BP124" s="101">
        <f t="shared" si="172"/>
        <v>4.4571428571428581E-2</v>
      </c>
      <c r="BQ124" s="119"/>
      <c r="BR124" s="204">
        <f t="shared" si="136"/>
        <v>2.8285714285714289E-2</v>
      </c>
      <c r="BS124" s="101">
        <f t="shared" si="137"/>
        <v>5.3571428571428582E-2</v>
      </c>
      <c r="BT124" s="201">
        <f t="shared" si="138"/>
        <v>1.8977142857142863E-4</v>
      </c>
      <c r="BU124" s="201">
        <f t="shared" si="139"/>
        <v>5.693142857142858E-10</v>
      </c>
      <c r="BV124" s="201">
        <f t="shared" si="140"/>
        <v>4.4273072886297403E-8</v>
      </c>
      <c r="BW124" s="101">
        <f t="shared" si="141"/>
        <v>2.5285714285714293E-2</v>
      </c>
      <c r="BX124" s="119"/>
      <c r="BY124" s="202">
        <f t="shared" si="142"/>
        <v>2.8807901107871745E-7</v>
      </c>
      <c r="BZ124" s="42"/>
      <c r="CA124" s="119"/>
      <c r="CB124" s="81"/>
      <c r="CC124" s="124">
        <v>10.1</v>
      </c>
      <c r="CD124" s="101">
        <f t="shared" si="143"/>
        <v>6.0000000000000001E-3</v>
      </c>
      <c r="CE124" s="101">
        <f t="shared" si="144"/>
        <v>3.1628571428571436E-2</v>
      </c>
      <c r="CF124" s="101">
        <f t="shared" si="173"/>
        <v>4.4571428571428581E-2</v>
      </c>
      <c r="CG124" s="101">
        <f t="shared" si="174"/>
        <v>6.0000000000000001E-3</v>
      </c>
      <c r="CI124" s="204">
        <f t="shared" si="145"/>
        <v>1.5814285714285718E-2</v>
      </c>
      <c r="CJ124" s="201">
        <f t="shared" si="175"/>
        <v>1.5820082134110801E-8</v>
      </c>
      <c r="CK124" s="201">
        <f t="shared" si="176"/>
        <v>8.0228571428571441E-10</v>
      </c>
      <c r="CM124" s="206">
        <f t="shared" si="177"/>
        <v>3.2442449982507319E-8</v>
      </c>
      <c r="CN124" s="209"/>
      <c r="CR124" s="81"/>
      <c r="CS124" s="124">
        <v>11.1</v>
      </c>
      <c r="CT124" s="204">
        <f t="shared" si="92"/>
        <v>17.165843709763109</v>
      </c>
      <c r="CU124" s="80"/>
      <c r="CW124" s="57">
        <v>10.6</v>
      </c>
      <c r="CX124" s="111">
        <f t="shared" si="162"/>
        <v>5.0857142857142865E-2</v>
      </c>
      <c r="CY124" s="129">
        <f t="shared" si="163"/>
        <v>0</v>
      </c>
      <c r="CZ124" s="130"/>
      <c r="DA124" s="174">
        <f t="shared" si="164"/>
        <v>0</v>
      </c>
      <c r="DB124" s="80"/>
      <c r="DD124" s="57">
        <v>11</v>
      </c>
      <c r="DE124" s="111">
        <f t="shared" si="150"/>
        <v>4.6285714285714277E-2</v>
      </c>
      <c r="DF124" s="123">
        <f t="shared" si="151"/>
        <v>-2.3142857142857139E-2</v>
      </c>
      <c r="DG124" s="552">
        <f t="shared" si="152"/>
        <v>-20341828.827278405</v>
      </c>
      <c r="DH124" s="496"/>
      <c r="DI124" s="553"/>
      <c r="DJ124" s="80"/>
      <c r="DL124" s="57">
        <v>10.8</v>
      </c>
      <c r="DM124" s="111">
        <f t="shared" si="158"/>
        <v>4.8571428571428557E-2</v>
      </c>
      <c r="DN124" s="101">
        <f t="shared" si="111"/>
        <v>-13395863.23706861</v>
      </c>
      <c r="DO124" s="470">
        <f t="shared" si="159"/>
        <v>13395863.23706861</v>
      </c>
      <c r="DP124" s="470"/>
      <c r="DQ124" s="470"/>
      <c r="DR124" s="170">
        <f t="shared" si="112"/>
        <v>0</v>
      </c>
      <c r="DS124" s="171">
        <f t="shared" si="113"/>
        <v>-26791726.474137221</v>
      </c>
      <c r="DT124" s="80"/>
      <c r="DV124" s="57">
        <v>11</v>
      </c>
      <c r="DW124" s="111">
        <f t="shared" si="153"/>
        <v>4.6285714285714277E-2</v>
      </c>
      <c r="DX124" s="190">
        <f t="shared" si="102"/>
        <v>413790000038294.75</v>
      </c>
      <c r="DY124" s="172">
        <f t="shared" si="148"/>
        <v>22.121904761903693</v>
      </c>
      <c r="EB124" s="80"/>
      <c r="ED124" s="81"/>
      <c r="EE124" s="124">
        <v>10.4</v>
      </c>
      <c r="EF124" s="417">
        <f t="shared" si="168"/>
        <v>2.3571428571428573E-2</v>
      </c>
      <c r="EG124" s="579">
        <f t="shared" si="169"/>
        <v>4.1943673469387776E-6</v>
      </c>
      <c r="EH124" s="579"/>
      <c r="EI124" s="119">
        <f t="shared" si="170"/>
        <v>76.451082842929239</v>
      </c>
      <c r="EJ124" s="172">
        <f t="shared" si="126"/>
        <v>4.5780908129069173</v>
      </c>
      <c r="EK124" s="80"/>
      <c r="EN124" s="81"/>
      <c r="EO124" s="124">
        <v>11.1</v>
      </c>
      <c r="EP124" s="204">
        <f t="shared" si="149"/>
        <v>66.831161225983081</v>
      </c>
      <c r="EQ124" s="80"/>
      <c r="ES124" s="41">
        <v>10.6</v>
      </c>
      <c r="ET124" s="124">
        <f t="shared" si="165"/>
        <v>2.8342857142857156E-2</v>
      </c>
      <c r="EU124" s="129">
        <f t="shared" si="166"/>
        <v>0</v>
      </c>
      <c r="EV124" s="119"/>
      <c r="EW124" s="451">
        <f t="shared" si="167"/>
        <v>0</v>
      </c>
      <c r="EX124" s="80"/>
      <c r="EZ124" s="41">
        <v>11</v>
      </c>
      <c r="FA124" s="101">
        <f t="shared" si="154"/>
        <v>2.5714285714285717E-2</v>
      </c>
      <c r="FB124" s="101">
        <f t="shared" si="155"/>
        <v>-1.2857142857142859E-2</v>
      </c>
      <c r="FC124" s="543">
        <f t="shared" si="156"/>
        <v>-70362759.113653332</v>
      </c>
      <c r="FD124" s="514"/>
      <c r="FE124" s="544"/>
      <c r="FF124" s="80"/>
      <c r="FH124" s="41">
        <v>10.8</v>
      </c>
      <c r="FI124" s="101">
        <f t="shared" si="160"/>
        <v>2.702857142857143E-2</v>
      </c>
      <c r="FJ124" s="119">
        <f t="shared" si="114"/>
        <v>-38756374.756901532</v>
      </c>
      <c r="FK124" s="541">
        <f t="shared" si="161"/>
        <v>38756374.756901532</v>
      </c>
      <c r="FL124" s="541"/>
      <c r="FM124" s="541"/>
      <c r="FN124" s="170">
        <f t="shared" si="115"/>
        <v>0</v>
      </c>
      <c r="FO124" s="184">
        <f t="shared" si="116"/>
        <v>-77512749.513803065</v>
      </c>
      <c r="FP124" s="80"/>
      <c r="FR124" s="41">
        <v>11</v>
      </c>
      <c r="FS124" s="101">
        <f t="shared" si="157"/>
        <v>2.5714285714285717E-2</v>
      </c>
      <c r="FT124" s="190">
        <f t="shared" si="104"/>
        <v>4950917870086005</v>
      </c>
      <c r="FU124" s="172">
        <f t="shared" si="105"/>
        <v>6.3954285714285053</v>
      </c>
      <c r="FX124" s="80"/>
      <c r="GA124" s="51"/>
      <c r="GB124" s="41">
        <v>11.7</v>
      </c>
      <c r="GC124" s="42">
        <v>-110.07142857142935</v>
      </c>
      <c r="GD124" s="50"/>
      <c r="GE124" s="51"/>
      <c r="GF124" s="41">
        <v>11.7</v>
      </c>
      <c r="GG124" s="42">
        <v>-3.7785714285710128</v>
      </c>
      <c r="GH124" s="50"/>
      <c r="GI124" s="51"/>
      <c r="GJ124" s="41">
        <v>11.7</v>
      </c>
      <c r="GK124" s="42">
        <v>-56.678571428571104</v>
      </c>
      <c r="GL124" s="50"/>
      <c r="GM124" s="51"/>
      <c r="GN124" s="41">
        <v>11.7</v>
      </c>
      <c r="GO124" s="42">
        <v>43.453571428568466</v>
      </c>
      <c r="GP124" s="88"/>
    </row>
    <row r="125" spans="11:198">
      <c r="K125" s="63">
        <v>9.9</v>
      </c>
      <c r="L125" s="64">
        <f t="shared" si="178"/>
        <v>7.8991603796079426</v>
      </c>
      <c r="N125" s="63">
        <v>9.9</v>
      </c>
      <c r="O125" s="64">
        <f t="shared" si="179"/>
        <v>4.0616114428117598</v>
      </c>
      <c r="BJ125" s="198"/>
      <c r="BK125" s="199"/>
      <c r="BL125" s="124">
        <v>10.199999999999999</v>
      </c>
      <c r="BM125" s="101">
        <f t="shared" si="127"/>
        <v>3.097142857142858E-2</v>
      </c>
      <c r="BN125" s="101">
        <f t="shared" si="135"/>
        <v>6.0000000000000001E-3</v>
      </c>
      <c r="BO125" s="101">
        <f t="shared" si="171"/>
        <v>6.0000000000000001E-3</v>
      </c>
      <c r="BP125" s="101">
        <f t="shared" si="172"/>
        <v>4.3428571428571441E-2</v>
      </c>
      <c r="BQ125" s="119"/>
      <c r="BR125" s="204">
        <f t="shared" si="136"/>
        <v>2.7714285714285719E-2</v>
      </c>
      <c r="BS125" s="101">
        <f t="shared" si="137"/>
        <v>5.2428571428571442E-2</v>
      </c>
      <c r="BT125" s="201">
        <f t="shared" si="138"/>
        <v>1.8582857142857148E-4</v>
      </c>
      <c r="BU125" s="201">
        <f t="shared" si="139"/>
        <v>5.5748571428571449E-10</v>
      </c>
      <c r="BV125" s="201">
        <f t="shared" si="140"/>
        <v>4.0954029154518989E-8</v>
      </c>
      <c r="BW125" s="101">
        <f t="shared" si="141"/>
        <v>2.4714285714285723E-2</v>
      </c>
      <c r="BX125" s="119"/>
      <c r="BY125" s="202">
        <f t="shared" si="142"/>
        <v>2.6907566647230348E-7</v>
      </c>
      <c r="BZ125" s="42"/>
      <c r="CA125" s="119"/>
      <c r="CB125" s="81"/>
      <c r="CC125" s="124">
        <v>10.199999999999999</v>
      </c>
      <c r="CD125" s="101">
        <f t="shared" si="143"/>
        <v>6.0000000000000001E-3</v>
      </c>
      <c r="CE125" s="101">
        <f t="shared" si="144"/>
        <v>3.097142857142858E-2</v>
      </c>
      <c r="CF125" s="101">
        <f t="shared" si="173"/>
        <v>4.3428571428571441E-2</v>
      </c>
      <c r="CG125" s="101">
        <f t="shared" si="174"/>
        <v>6.0000000000000001E-3</v>
      </c>
      <c r="CI125" s="204">
        <f t="shared" si="145"/>
        <v>1.548571428571429E-2</v>
      </c>
      <c r="CJ125" s="201">
        <f t="shared" si="175"/>
        <v>1.4854352233236167E-8</v>
      </c>
      <c r="CK125" s="201">
        <f t="shared" si="176"/>
        <v>7.8171428571428591E-10</v>
      </c>
      <c r="CM125" s="206">
        <f t="shared" si="177"/>
        <v>3.0490418752186616E-8</v>
      </c>
      <c r="CN125" s="209"/>
      <c r="CR125" s="81"/>
      <c r="CS125" s="124">
        <v>11.2</v>
      </c>
      <c r="CT125" s="204">
        <f t="shared" si="92"/>
        <v>14.02696091188413</v>
      </c>
      <c r="CU125" s="80"/>
      <c r="CW125" s="41">
        <v>10.7</v>
      </c>
      <c r="CX125" s="111">
        <f t="shared" si="162"/>
        <v>4.9714285714285725E-2</v>
      </c>
      <c r="CY125" s="129">
        <f t="shared" si="163"/>
        <v>0</v>
      </c>
      <c r="CZ125" s="130"/>
      <c r="DA125" s="174">
        <f t="shared" si="164"/>
        <v>0</v>
      </c>
      <c r="DB125" s="80"/>
      <c r="DD125" s="41">
        <v>11.1</v>
      </c>
      <c r="DE125" s="111">
        <f t="shared" si="150"/>
        <v>4.5142857142857137E-2</v>
      </c>
      <c r="DF125" s="123">
        <f t="shared" si="151"/>
        <v>-2.2571428571428569E-2</v>
      </c>
      <c r="DG125" s="552">
        <f t="shared" si="152"/>
        <v>-17165843.70976311</v>
      </c>
      <c r="DH125" s="496"/>
      <c r="DI125" s="553"/>
      <c r="DJ125" s="80"/>
      <c r="DL125" s="41">
        <v>10.9</v>
      </c>
      <c r="DM125" s="111">
        <f t="shared" si="158"/>
        <v>4.7428571428571431E-2</v>
      </c>
      <c r="DN125" s="101">
        <f t="shared" si="111"/>
        <v>-11775736.062009374</v>
      </c>
      <c r="DO125" s="470">
        <f t="shared" si="159"/>
        <v>11775736.062009374</v>
      </c>
      <c r="DP125" s="470"/>
      <c r="DQ125" s="470"/>
      <c r="DR125" s="170">
        <f t="shared" si="112"/>
        <v>0</v>
      </c>
      <c r="DS125" s="171">
        <f t="shared" si="113"/>
        <v>-23551472.124018747</v>
      </c>
      <c r="DT125" s="80"/>
      <c r="DV125" s="41">
        <v>11.1</v>
      </c>
      <c r="DW125" s="111">
        <f t="shared" si="153"/>
        <v>4.5142857142857137E-2</v>
      </c>
      <c r="DX125" s="190">
        <f t="shared" si="102"/>
        <v>294666190268013.75</v>
      </c>
      <c r="DY125" s="172">
        <f t="shared" si="148"/>
        <v>26.214848952869211</v>
      </c>
      <c r="EB125" s="80"/>
      <c r="ED125" s="81"/>
      <c r="EE125" s="124">
        <v>10.5</v>
      </c>
      <c r="EF125" s="417">
        <f t="shared" si="168"/>
        <v>2.3000000000000003E-2</v>
      </c>
      <c r="EG125" s="579">
        <f t="shared" si="169"/>
        <v>4.0020000000000025E-6</v>
      </c>
      <c r="EH125" s="579"/>
      <c r="EI125" s="119">
        <f t="shared" si="170"/>
        <v>72.571452914302682</v>
      </c>
      <c r="EJ125" s="172">
        <f t="shared" si="126"/>
        <v>4.8228330279304705</v>
      </c>
      <c r="EK125" s="80"/>
      <c r="EN125" s="81"/>
      <c r="EO125" s="124">
        <v>11.2</v>
      </c>
      <c r="EP125" s="204">
        <f t="shared" si="149"/>
        <v>63.331369898422174</v>
      </c>
      <c r="EQ125" s="80"/>
      <c r="ES125" s="41">
        <v>10.7</v>
      </c>
      <c r="ET125" s="124">
        <f t="shared" si="165"/>
        <v>2.76857142857143E-2</v>
      </c>
      <c r="EU125" s="129">
        <f t="shared" si="166"/>
        <v>0</v>
      </c>
      <c r="EV125" s="119"/>
      <c r="EW125" s="451">
        <f t="shared" si="167"/>
        <v>0</v>
      </c>
      <c r="EX125" s="80"/>
      <c r="EZ125" s="41">
        <v>11.1</v>
      </c>
      <c r="FA125" s="101">
        <f t="shared" si="154"/>
        <v>2.5057142857142875E-2</v>
      </c>
      <c r="FB125" s="101">
        <f t="shared" si="155"/>
        <v>-1.2528571428571438E-2</v>
      </c>
      <c r="FC125" s="543">
        <f t="shared" si="156"/>
        <v>-66831161.225983076</v>
      </c>
      <c r="FD125" s="514"/>
      <c r="FE125" s="544"/>
      <c r="FF125" s="80"/>
      <c r="FH125" s="41">
        <v>10.9</v>
      </c>
      <c r="FI125" s="101">
        <f t="shared" si="160"/>
        <v>2.6371428571428573E-2</v>
      </c>
      <c r="FJ125" s="119">
        <f t="shared" si="114"/>
        <v>-36961980.020825632</v>
      </c>
      <c r="FK125" s="541">
        <f t="shared" si="161"/>
        <v>36961980.020825632</v>
      </c>
      <c r="FL125" s="541"/>
      <c r="FM125" s="541"/>
      <c r="FN125" s="170">
        <f t="shared" si="115"/>
        <v>0</v>
      </c>
      <c r="FO125" s="184">
        <f t="shared" si="116"/>
        <v>-73923960.041651264</v>
      </c>
      <c r="FP125" s="80"/>
      <c r="FR125" s="41">
        <v>11.1</v>
      </c>
      <c r="FS125" s="101">
        <f t="shared" si="157"/>
        <v>2.5057142857142875E-2</v>
      </c>
      <c r="FT125" s="190">
        <f t="shared" si="104"/>
        <v>4466404110813343.5</v>
      </c>
      <c r="FU125" s="172">
        <f t="shared" si="105"/>
        <v>6.7333859197563353</v>
      </c>
      <c r="FX125" s="80"/>
      <c r="GA125" s="51"/>
      <c r="GB125" s="41">
        <v>11.8</v>
      </c>
      <c r="GC125" s="42">
        <v>-91.142857142858702</v>
      </c>
      <c r="GD125" s="50"/>
      <c r="GE125" s="51"/>
      <c r="GF125" s="41">
        <v>11.8</v>
      </c>
      <c r="GG125" s="42">
        <v>-13.828571428559371</v>
      </c>
      <c r="GH125" s="50"/>
      <c r="GI125" s="51"/>
      <c r="GJ125" s="41">
        <v>11.8</v>
      </c>
      <c r="GK125" s="42">
        <v>-51.857142857143117</v>
      </c>
      <c r="GL125" s="50"/>
      <c r="GM125" s="51"/>
      <c r="GN125" s="41">
        <v>11.8</v>
      </c>
      <c r="GO125" s="42">
        <v>38.028571428571013</v>
      </c>
      <c r="GP125" s="88"/>
    </row>
    <row r="126" spans="11:198">
      <c r="K126" s="63">
        <v>10</v>
      </c>
      <c r="L126" s="64">
        <f t="shared" si="178"/>
        <v>8.4041236209334045</v>
      </c>
      <c r="N126" s="63">
        <v>10</v>
      </c>
      <c r="O126" s="64">
        <f t="shared" si="179"/>
        <v>4.2046754108722997</v>
      </c>
      <c r="BJ126" s="198"/>
      <c r="BK126" s="199"/>
      <c r="BL126" s="124">
        <v>10.3</v>
      </c>
      <c r="BM126" s="101">
        <f t="shared" si="127"/>
        <v>3.0314285714285724E-2</v>
      </c>
      <c r="BN126" s="101">
        <f t="shared" si="135"/>
        <v>6.0000000000000001E-3</v>
      </c>
      <c r="BO126" s="101">
        <f t="shared" si="171"/>
        <v>6.0000000000000001E-3</v>
      </c>
      <c r="BP126" s="101">
        <f t="shared" si="172"/>
        <v>4.2285714285714288E-2</v>
      </c>
      <c r="BQ126" s="119"/>
      <c r="BR126" s="204">
        <f t="shared" si="136"/>
        <v>2.7142857142857142E-2</v>
      </c>
      <c r="BS126" s="101">
        <f t="shared" si="137"/>
        <v>5.1285714285714289E-2</v>
      </c>
      <c r="BT126" s="201">
        <f t="shared" si="138"/>
        <v>1.8188571428571435E-4</v>
      </c>
      <c r="BU126" s="201">
        <f t="shared" si="139"/>
        <v>5.4565714285714298E-10</v>
      </c>
      <c r="BV126" s="201">
        <f t="shared" si="140"/>
        <v>3.7805154518950448E-8</v>
      </c>
      <c r="BW126" s="101">
        <f t="shared" si="141"/>
        <v>2.4142857142857146E-2</v>
      </c>
      <c r="BX126" s="119"/>
      <c r="BY126" s="202">
        <f t="shared" si="142"/>
        <v>2.5093066822157447E-7</v>
      </c>
      <c r="BZ126" s="42"/>
      <c r="CA126" s="119"/>
      <c r="CB126" s="81"/>
      <c r="CC126" s="124">
        <v>10.3</v>
      </c>
      <c r="CD126" s="101">
        <f t="shared" si="143"/>
        <v>6.0000000000000001E-3</v>
      </c>
      <c r="CE126" s="101">
        <f t="shared" si="144"/>
        <v>3.0314285714285724E-2</v>
      </c>
      <c r="CF126" s="101">
        <f t="shared" si="173"/>
        <v>4.2285714285714288E-2</v>
      </c>
      <c r="CG126" s="101">
        <f t="shared" si="174"/>
        <v>6.0000000000000001E-3</v>
      </c>
      <c r="CI126" s="204">
        <f t="shared" si="145"/>
        <v>1.5157142857142862E-2</v>
      </c>
      <c r="CJ126" s="201">
        <f t="shared" si="175"/>
        <v>1.3928746134110801E-8</v>
      </c>
      <c r="CK126" s="201">
        <f t="shared" si="176"/>
        <v>7.611428571428571E-10</v>
      </c>
      <c r="CM126" s="206">
        <f t="shared" si="177"/>
        <v>2.8618635125364459E-8</v>
      </c>
      <c r="CN126" s="209"/>
      <c r="CR126" s="81"/>
      <c r="CS126" s="124">
        <v>11.3</v>
      </c>
      <c r="CT126" s="204">
        <f t="shared" si="92"/>
        <v>10.929085462819785</v>
      </c>
      <c r="CU126" s="80"/>
      <c r="CW126" s="57">
        <v>10.8</v>
      </c>
      <c r="CX126" s="111">
        <f t="shared" si="162"/>
        <v>4.8571428571428557E-2</v>
      </c>
      <c r="CY126" s="129">
        <f t="shared" si="163"/>
        <v>0</v>
      </c>
      <c r="CZ126" s="130"/>
      <c r="DA126" s="174">
        <f t="shared" si="164"/>
        <v>0</v>
      </c>
      <c r="DB126" s="80"/>
      <c r="DD126" s="57">
        <v>11.2</v>
      </c>
      <c r="DE126" s="111">
        <f t="shared" si="150"/>
        <v>4.3999999999999997E-2</v>
      </c>
      <c r="DF126" s="123">
        <f t="shared" si="151"/>
        <v>-2.1999999999999999E-2</v>
      </c>
      <c r="DG126" s="552">
        <f t="shared" si="152"/>
        <v>-14026960.911884129</v>
      </c>
      <c r="DH126" s="496"/>
      <c r="DI126" s="553"/>
      <c r="DJ126" s="80"/>
      <c r="DL126" s="57">
        <v>11</v>
      </c>
      <c r="DM126" s="111">
        <f t="shared" si="158"/>
        <v>4.6285714285714277E-2</v>
      </c>
      <c r="DN126" s="101">
        <f t="shared" si="111"/>
        <v>-10170914.413639203</v>
      </c>
      <c r="DO126" s="470">
        <f t="shared" si="159"/>
        <v>10170914.413639203</v>
      </c>
      <c r="DP126" s="470"/>
      <c r="DQ126" s="470"/>
      <c r="DR126" s="170">
        <f t="shared" si="112"/>
        <v>0</v>
      </c>
      <c r="DS126" s="171">
        <f t="shared" si="113"/>
        <v>-20341828.827278405</v>
      </c>
      <c r="DT126" s="80"/>
      <c r="DV126" s="57">
        <v>11.2</v>
      </c>
      <c r="DW126" s="111">
        <f t="shared" si="153"/>
        <v>4.3999999999999997E-2</v>
      </c>
      <c r="DX126" s="190">
        <f t="shared" si="102"/>
        <v>196755632423525.25</v>
      </c>
      <c r="DY126" s="172">
        <f t="shared" si="148"/>
        <v>32.081076066786807</v>
      </c>
      <c r="EB126" s="80"/>
      <c r="ED126" s="81"/>
      <c r="EE126" s="124">
        <v>10.6</v>
      </c>
      <c r="EF126" s="417">
        <f t="shared" si="168"/>
        <v>2.2428571428571433E-2</v>
      </c>
      <c r="EG126" s="579">
        <f t="shared" si="169"/>
        <v>3.8141387755102067E-6</v>
      </c>
      <c r="EH126" s="579"/>
      <c r="EI126" s="119">
        <f t="shared" si="170"/>
        <v>68.697083215391459</v>
      </c>
      <c r="EJ126" s="172">
        <f t="shared" si="126"/>
        <v>5.0948305753042966</v>
      </c>
      <c r="EK126" s="80"/>
      <c r="EN126" s="81"/>
      <c r="EO126" s="124">
        <v>11.3</v>
      </c>
      <c r="EP126" s="204">
        <f t="shared" si="149"/>
        <v>59.86579885744986</v>
      </c>
      <c r="EQ126" s="80"/>
      <c r="ES126" s="41">
        <v>10.8</v>
      </c>
      <c r="ET126" s="124">
        <f t="shared" si="165"/>
        <v>2.702857142857143E-2</v>
      </c>
      <c r="EU126" s="129">
        <f t="shared" si="166"/>
        <v>0</v>
      </c>
      <c r="EV126" s="119"/>
      <c r="EW126" s="451">
        <f t="shared" si="167"/>
        <v>0</v>
      </c>
      <c r="EX126" s="80"/>
      <c r="EZ126" s="41">
        <v>11.2</v>
      </c>
      <c r="FA126" s="101">
        <f t="shared" si="154"/>
        <v>2.4400000000000019E-2</v>
      </c>
      <c r="FB126" s="101">
        <f t="shared" si="155"/>
        <v>-1.2200000000000009E-2</v>
      </c>
      <c r="FC126" s="543">
        <f t="shared" si="156"/>
        <v>-63331369.898422174</v>
      </c>
      <c r="FD126" s="514"/>
      <c r="FE126" s="544"/>
      <c r="FF126" s="80"/>
      <c r="FH126" s="41">
        <v>11</v>
      </c>
      <c r="FI126" s="101">
        <f t="shared" si="160"/>
        <v>2.5714285714285717E-2</v>
      </c>
      <c r="FJ126" s="119">
        <f t="shared" si="114"/>
        <v>-35181379.556826666</v>
      </c>
      <c r="FK126" s="541">
        <f t="shared" si="161"/>
        <v>35181379.556826666</v>
      </c>
      <c r="FL126" s="541"/>
      <c r="FM126" s="541"/>
      <c r="FN126" s="170">
        <f t="shared" si="115"/>
        <v>0</v>
      </c>
      <c r="FO126" s="184">
        <f t="shared" si="116"/>
        <v>-70362759.113653332</v>
      </c>
      <c r="FP126" s="80"/>
      <c r="FR126" s="41">
        <v>11.2</v>
      </c>
      <c r="FS126" s="101">
        <f t="shared" si="157"/>
        <v>2.4400000000000019E-2</v>
      </c>
      <c r="FT126" s="190">
        <f t="shared" si="104"/>
        <v>4010862413210774.5</v>
      </c>
      <c r="FU126" s="172">
        <f t="shared" si="105"/>
        <v>7.1054834392775579</v>
      </c>
      <c r="FX126" s="80"/>
      <c r="GA126" s="51"/>
      <c r="GB126" s="41">
        <v>11.9</v>
      </c>
      <c r="GC126" s="42">
        <v>-73.500000000001819</v>
      </c>
      <c r="GD126" s="50"/>
      <c r="GE126" s="51"/>
      <c r="GF126" s="41">
        <v>11.9</v>
      </c>
      <c r="GG126" s="42">
        <v>-22.049999999988358</v>
      </c>
      <c r="GH126" s="50"/>
      <c r="GI126" s="51"/>
      <c r="GJ126" s="41">
        <v>11.9</v>
      </c>
      <c r="GK126" s="42">
        <v>-47.25</v>
      </c>
      <c r="GL126" s="50"/>
      <c r="GM126" s="51"/>
      <c r="GN126" s="41">
        <v>11.9</v>
      </c>
      <c r="GO126" s="42">
        <v>33.075000000002547</v>
      </c>
      <c r="GP126" s="88"/>
    </row>
    <row r="127" spans="11:198">
      <c r="K127" s="63">
        <v>10.1</v>
      </c>
      <c r="L127" s="64">
        <f t="shared" si="178"/>
        <v>8.9754853983988845</v>
      </c>
      <c r="N127" s="63">
        <v>10.1</v>
      </c>
      <c r="O127" s="64">
        <f t="shared" si="179"/>
        <v>4.3575340251224555</v>
      </c>
      <c r="BJ127" s="198"/>
      <c r="BK127" s="199"/>
      <c r="BL127" s="124">
        <v>10.4</v>
      </c>
      <c r="BM127" s="101">
        <f t="shared" si="127"/>
        <v>2.9657142857142868E-2</v>
      </c>
      <c r="BN127" s="101">
        <f t="shared" si="135"/>
        <v>6.0000000000000001E-3</v>
      </c>
      <c r="BO127" s="101">
        <f t="shared" si="171"/>
        <v>6.0000000000000001E-3</v>
      </c>
      <c r="BP127" s="101">
        <f t="shared" si="172"/>
        <v>4.1142857142857148E-2</v>
      </c>
      <c r="BQ127" s="119"/>
      <c r="BR127" s="204">
        <f t="shared" si="136"/>
        <v>2.6571428571428572E-2</v>
      </c>
      <c r="BS127" s="101">
        <f t="shared" si="137"/>
        <v>5.0142857142857149E-2</v>
      </c>
      <c r="BT127" s="201">
        <f t="shared" si="138"/>
        <v>1.779428571428572E-4</v>
      </c>
      <c r="BU127" s="201">
        <f t="shared" si="139"/>
        <v>5.3382857142857167E-10</v>
      </c>
      <c r="BV127" s="201">
        <f t="shared" si="140"/>
        <v>3.482197084548106E-8</v>
      </c>
      <c r="BW127" s="101">
        <f t="shared" si="141"/>
        <v>2.3571428571428577E-2</v>
      </c>
      <c r="BX127" s="119"/>
      <c r="BY127" s="202">
        <f t="shared" si="142"/>
        <v>2.3362408862973782E-7</v>
      </c>
      <c r="BZ127" s="42"/>
      <c r="CA127" s="119"/>
      <c r="CB127" s="81"/>
      <c r="CC127" s="124">
        <v>10.4</v>
      </c>
      <c r="CD127" s="101">
        <f t="shared" si="143"/>
        <v>6.0000000000000001E-3</v>
      </c>
      <c r="CE127" s="101">
        <f t="shared" si="144"/>
        <v>2.9657142857142868E-2</v>
      </c>
      <c r="CF127" s="101">
        <f t="shared" si="173"/>
        <v>4.1142857142857148E-2</v>
      </c>
      <c r="CG127" s="101">
        <f t="shared" si="174"/>
        <v>6.0000000000000001E-3</v>
      </c>
      <c r="CI127" s="204">
        <f t="shared" si="145"/>
        <v>1.4828571428571434E-2</v>
      </c>
      <c r="CJ127" s="201">
        <f t="shared" si="175"/>
        <v>1.3042412501457741E-8</v>
      </c>
      <c r="CK127" s="201">
        <f t="shared" si="176"/>
        <v>7.405714285714286E-10</v>
      </c>
      <c r="CM127" s="206">
        <f t="shared" si="177"/>
        <v>2.6825396431486912E-8</v>
      </c>
      <c r="CN127" s="209"/>
      <c r="CR127" s="81"/>
      <c r="CS127" s="124">
        <v>11.4</v>
      </c>
      <c r="CT127" s="204">
        <f t="shared" si="92"/>
        <v>7.8766593529765672</v>
      </c>
      <c r="CU127" s="80"/>
      <c r="CW127" s="41">
        <v>10.9</v>
      </c>
      <c r="CX127" s="111">
        <f t="shared" si="162"/>
        <v>4.7428571428571431E-2</v>
      </c>
      <c r="CY127" s="129">
        <f t="shared" si="163"/>
        <v>0</v>
      </c>
      <c r="CZ127" s="130"/>
      <c r="DA127" s="174">
        <f t="shared" si="164"/>
        <v>0</v>
      </c>
      <c r="DB127" s="80"/>
      <c r="DD127" s="41">
        <v>11.3</v>
      </c>
      <c r="DE127" s="111">
        <f t="shared" si="150"/>
        <v>4.2857142857142858E-2</v>
      </c>
      <c r="DF127" s="123">
        <f t="shared" si="151"/>
        <v>-2.1428571428571429E-2</v>
      </c>
      <c r="DG127" s="552">
        <f t="shared" si="152"/>
        <v>-10929085.462819785</v>
      </c>
      <c r="DH127" s="496"/>
      <c r="DI127" s="553"/>
      <c r="DJ127" s="80"/>
      <c r="DL127" s="41">
        <v>11.1</v>
      </c>
      <c r="DM127" s="111">
        <f t="shared" si="158"/>
        <v>4.5142857142857137E-2</v>
      </c>
      <c r="DN127" s="101">
        <f t="shared" si="111"/>
        <v>-8582921.8548815548</v>
      </c>
      <c r="DO127" s="470">
        <f t="shared" si="159"/>
        <v>8582921.8548815548</v>
      </c>
      <c r="DP127" s="470"/>
      <c r="DQ127" s="470"/>
      <c r="DR127" s="170">
        <f t="shared" si="112"/>
        <v>0</v>
      </c>
      <c r="DS127" s="171">
        <f t="shared" si="113"/>
        <v>-17165843.70976311</v>
      </c>
      <c r="DT127" s="80"/>
      <c r="DV127" s="41">
        <v>11.3</v>
      </c>
      <c r="DW127" s="111">
        <f t="shared" si="153"/>
        <v>4.2857142857142858E-2</v>
      </c>
      <c r="DX127" s="190">
        <f t="shared" si="102"/>
        <v>119444909053618.75</v>
      </c>
      <c r="DY127" s="172">
        <f t="shared" si="148"/>
        <v>41.174533910534237</v>
      </c>
      <c r="EB127" s="80"/>
      <c r="ED127" s="81"/>
      <c r="EE127" s="124">
        <v>10.7</v>
      </c>
      <c r="EF127" s="417">
        <f t="shared" si="168"/>
        <v>2.1857142857142863E-2</v>
      </c>
      <c r="EG127" s="579">
        <f t="shared" si="169"/>
        <v>3.6307836734693909E-6</v>
      </c>
      <c r="EH127" s="579"/>
      <c r="EI127" s="119">
        <f t="shared" si="170"/>
        <v>64.828615506617496</v>
      </c>
      <c r="EJ127" s="172">
        <f t="shared" si="126"/>
        <v>5.3988504499879859</v>
      </c>
      <c r="EK127" s="80"/>
      <c r="EN127" s="81"/>
      <c r="EO127" s="124">
        <v>11.4</v>
      </c>
      <c r="EP127" s="204">
        <f t="shared" si="149"/>
        <v>56.437095880513418</v>
      </c>
      <c r="EQ127" s="80"/>
      <c r="ES127" s="41">
        <v>10.9</v>
      </c>
      <c r="ET127" s="124">
        <f t="shared" si="165"/>
        <v>2.6371428571428573E-2</v>
      </c>
      <c r="EU127" s="129">
        <f t="shared" si="166"/>
        <v>0</v>
      </c>
      <c r="EV127" s="119"/>
      <c r="EW127" s="451">
        <f t="shared" si="167"/>
        <v>0</v>
      </c>
      <c r="EX127" s="80"/>
      <c r="EZ127" s="41">
        <v>11.3</v>
      </c>
      <c r="FA127" s="101">
        <f t="shared" si="154"/>
        <v>2.3742857142857149E-2</v>
      </c>
      <c r="FB127" s="101">
        <f t="shared" si="155"/>
        <v>-1.1871428571428574E-2</v>
      </c>
      <c r="FC127" s="543">
        <f t="shared" si="156"/>
        <v>-59865798.857449859</v>
      </c>
      <c r="FD127" s="514"/>
      <c r="FE127" s="544"/>
      <c r="FF127" s="80"/>
      <c r="FH127" s="41">
        <v>11.1</v>
      </c>
      <c r="FI127" s="101">
        <f t="shared" si="160"/>
        <v>2.5057142857142875E-2</v>
      </c>
      <c r="FJ127" s="119">
        <f t="shared" si="114"/>
        <v>-33415580.612991538</v>
      </c>
      <c r="FK127" s="541">
        <f t="shared" si="161"/>
        <v>33415580.612991538</v>
      </c>
      <c r="FL127" s="541"/>
      <c r="FM127" s="541"/>
      <c r="FN127" s="170">
        <f t="shared" si="115"/>
        <v>0</v>
      </c>
      <c r="FO127" s="184">
        <f t="shared" si="116"/>
        <v>-66831161.225983076</v>
      </c>
      <c r="FP127" s="80"/>
      <c r="FR127" s="41">
        <v>11.3</v>
      </c>
      <c r="FS127" s="101">
        <f t="shared" si="157"/>
        <v>2.3742857142857149E-2</v>
      </c>
      <c r="FT127" s="190">
        <f t="shared" si="104"/>
        <v>3583913872840645</v>
      </c>
      <c r="FU127" s="172">
        <f t="shared" si="105"/>
        <v>7.516812747651171</v>
      </c>
      <c r="FX127" s="80"/>
      <c r="GA127" s="51"/>
      <c r="GB127" s="41">
        <v>12</v>
      </c>
      <c r="GC127" s="42">
        <v>-57.142857142858702</v>
      </c>
      <c r="GD127" s="50"/>
      <c r="GE127" s="51"/>
      <c r="GF127" s="41">
        <v>12</v>
      </c>
      <c r="GG127" s="42">
        <v>-28.571428571420256</v>
      </c>
      <c r="GH127" s="50"/>
      <c r="GI127" s="51"/>
      <c r="GJ127" s="41">
        <v>12</v>
      </c>
      <c r="GK127" s="42">
        <v>-42.857142857142662</v>
      </c>
      <c r="GL127" s="50"/>
      <c r="GM127" s="51"/>
      <c r="GN127" s="41">
        <v>12</v>
      </c>
      <c r="GO127" s="42">
        <v>28.571428571427532</v>
      </c>
      <c r="GP127" s="88"/>
    </row>
    <row r="128" spans="11:198">
      <c r="K128" s="63">
        <v>10.199999999999999</v>
      </c>
      <c r="L128" s="64">
        <f t="shared" si="178"/>
        <v>9.6270098123023171</v>
      </c>
      <c r="N128" s="63">
        <v>10.199999999999999</v>
      </c>
      <c r="O128" s="64">
        <f t="shared" si="179"/>
        <v>4.5211810854117891</v>
      </c>
      <c r="BJ128" s="198"/>
      <c r="BK128" s="199"/>
      <c r="BL128" s="124">
        <v>10.5</v>
      </c>
      <c r="BM128" s="101">
        <f t="shared" si="127"/>
        <v>2.9000000000000012E-2</v>
      </c>
      <c r="BN128" s="101">
        <f t="shared" si="135"/>
        <v>6.0000000000000001E-3</v>
      </c>
      <c r="BO128" s="101">
        <f t="shared" si="171"/>
        <v>6.0000000000000001E-3</v>
      </c>
      <c r="BP128" s="101">
        <f t="shared" si="172"/>
        <v>4.0000000000000008E-2</v>
      </c>
      <c r="BQ128" s="119"/>
      <c r="BR128" s="204">
        <f t="shared" si="136"/>
        <v>2.6000000000000002E-2</v>
      </c>
      <c r="BS128" s="101">
        <f t="shared" si="137"/>
        <v>4.9000000000000009E-2</v>
      </c>
      <c r="BT128" s="201">
        <f t="shared" si="138"/>
        <v>1.7400000000000008E-4</v>
      </c>
      <c r="BU128" s="201">
        <f t="shared" si="139"/>
        <v>5.2200000000000016E-10</v>
      </c>
      <c r="BV128" s="201">
        <f t="shared" si="140"/>
        <v>3.2000000000000015E-8</v>
      </c>
      <c r="BW128" s="101">
        <f t="shared" si="141"/>
        <v>2.3000000000000007E-2</v>
      </c>
      <c r="BX128" s="119"/>
      <c r="BY128" s="202">
        <f t="shared" si="142"/>
        <v>2.171360000000002E-7</v>
      </c>
      <c r="BZ128" s="42"/>
      <c r="CA128" s="119"/>
      <c r="CB128" s="81"/>
      <c r="CC128" s="124">
        <v>10.5</v>
      </c>
      <c r="CD128" s="101">
        <f t="shared" si="143"/>
        <v>6.0000000000000001E-3</v>
      </c>
      <c r="CE128" s="101">
        <f t="shared" si="144"/>
        <v>2.9000000000000012E-2</v>
      </c>
      <c r="CF128" s="101">
        <f t="shared" si="173"/>
        <v>4.0000000000000008E-2</v>
      </c>
      <c r="CG128" s="101">
        <f t="shared" si="174"/>
        <v>6.0000000000000001E-3</v>
      </c>
      <c r="CI128" s="204">
        <f t="shared" si="145"/>
        <v>1.4500000000000006E-2</v>
      </c>
      <c r="CJ128" s="201">
        <f t="shared" si="175"/>
        <v>1.2194500000000015E-8</v>
      </c>
      <c r="CK128" s="201">
        <f t="shared" si="176"/>
        <v>7.200000000000001E-10</v>
      </c>
      <c r="CM128" s="206">
        <f t="shared" si="177"/>
        <v>2.510900000000003E-8</v>
      </c>
      <c r="CN128" s="209"/>
      <c r="CR128" s="81"/>
      <c r="CS128" s="124">
        <v>11.5</v>
      </c>
      <c r="CT128" s="204">
        <f t="shared" si="92"/>
        <v>4.8747524841987628</v>
      </c>
      <c r="CU128" s="80"/>
      <c r="CW128" s="57">
        <v>11</v>
      </c>
      <c r="CX128" s="111">
        <f t="shared" si="162"/>
        <v>4.6285714285714277E-2</v>
      </c>
      <c r="CY128" s="129">
        <f t="shared" si="163"/>
        <v>0</v>
      </c>
      <c r="CZ128" s="130"/>
      <c r="DA128" s="174">
        <f t="shared" si="164"/>
        <v>0</v>
      </c>
      <c r="DB128" s="80"/>
      <c r="DD128" s="57">
        <v>11.4</v>
      </c>
      <c r="DE128" s="111">
        <f t="shared" si="150"/>
        <v>4.1714285714285718E-2</v>
      </c>
      <c r="DF128" s="123">
        <f t="shared" si="151"/>
        <v>-2.0857142857142859E-2</v>
      </c>
      <c r="DG128" s="552">
        <f t="shared" si="152"/>
        <v>-7876659.3529765671</v>
      </c>
      <c r="DH128" s="496"/>
      <c r="DI128" s="553"/>
      <c r="DJ128" s="80"/>
      <c r="DL128" s="57">
        <v>11.2</v>
      </c>
      <c r="DM128" s="111">
        <f t="shared" si="158"/>
        <v>4.3999999999999997E-2</v>
      </c>
      <c r="DN128" s="101">
        <f t="shared" si="111"/>
        <v>-7013480.4559420645</v>
      </c>
      <c r="DO128" s="470">
        <f t="shared" si="159"/>
        <v>7013480.4559420645</v>
      </c>
      <c r="DP128" s="470"/>
      <c r="DQ128" s="470"/>
      <c r="DR128" s="170">
        <f t="shared" si="112"/>
        <v>0</v>
      </c>
      <c r="DS128" s="171">
        <f t="shared" si="113"/>
        <v>-14026960.911884129</v>
      </c>
      <c r="DT128" s="80"/>
      <c r="DV128" s="57">
        <v>11.4</v>
      </c>
      <c r="DW128" s="111">
        <f t="shared" si="153"/>
        <v>4.1714285714285718E-2</v>
      </c>
      <c r="DX128" s="190">
        <f t="shared" si="102"/>
        <v>62041762562833.234</v>
      </c>
      <c r="DY128" s="172">
        <f t="shared" si="148"/>
        <v>57.130819022908014</v>
      </c>
      <c r="EB128" s="80"/>
      <c r="ED128" s="81"/>
      <c r="EE128" s="124">
        <v>10.8</v>
      </c>
      <c r="EF128" s="417">
        <f t="shared" si="168"/>
        <v>2.1285714285714279E-2</v>
      </c>
      <c r="EG128" s="579">
        <f t="shared" si="169"/>
        <v>3.4519346938775502E-6</v>
      </c>
      <c r="EH128" s="579"/>
      <c r="EI128" s="119">
        <f t="shared" si="170"/>
        <v>60.96678429900075</v>
      </c>
      <c r="EJ128" s="172">
        <f t="shared" si="126"/>
        <v>5.7408309134936042</v>
      </c>
      <c r="EK128" s="80"/>
      <c r="EN128" s="81"/>
      <c r="EO128" s="124">
        <v>11.5</v>
      </c>
      <c r="EP128" s="204">
        <f t="shared" si="149"/>
        <v>53.048169645649459</v>
      </c>
      <c r="EQ128" s="80"/>
      <c r="ES128" s="41">
        <v>11</v>
      </c>
      <c r="ET128" s="124">
        <f t="shared" si="165"/>
        <v>2.5714285714285717E-2</v>
      </c>
      <c r="EU128" s="129">
        <f t="shared" si="166"/>
        <v>0</v>
      </c>
      <c r="EV128" s="119"/>
      <c r="EW128" s="451">
        <f t="shared" si="167"/>
        <v>0</v>
      </c>
      <c r="EX128" s="80"/>
      <c r="EZ128" s="41">
        <v>11.4</v>
      </c>
      <c r="FA128" s="101">
        <f t="shared" si="154"/>
        <v>2.3085714285714293E-2</v>
      </c>
      <c r="FB128" s="101">
        <f t="shared" si="155"/>
        <v>-1.1542857142857146E-2</v>
      </c>
      <c r="FC128" s="543">
        <f t="shared" si="156"/>
        <v>-56437095.880513415</v>
      </c>
      <c r="FD128" s="514"/>
      <c r="FE128" s="544"/>
      <c r="FF128" s="80"/>
      <c r="FH128" s="41">
        <v>11.2</v>
      </c>
      <c r="FI128" s="101">
        <f t="shared" si="160"/>
        <v>2.4400000000000019E-2</v>
      </c>
      <c r="FJ128" s="119">
        <f t="shared" si="114"/>
        <v>-31665684.949211087</v>
      </c>
      <c r="FK128" s="541">
        <f t="shared" si="161"/>
        <v>31665684.949211087</v>
      </c>
      <c r="FL128" s="541"/>
      <c r="FM128" s="541"/>
      <c r="FN128" s="170">
        <f t="shared" si="115"/>
        <v>0</v>
      </c>
      <c r="FO128" s="184">
        <f t="shared" si="116"/>
        <v>-63331369.898422174</v>
      </c>
      <c r="FP128" s="80"/>
      <c r="FR128" s="41">
        <v>11.4</v>
      </c>
      <c r="FS128" s="101">
        <f t="shared" si="157"/>
        <v>2.3085714285714293E-2</v>
      </c>
      <c r="FT128" s="190">
        <f t="shared" si="104"/>
        <v>3185145791426264</v>
      </c>
      <c r="FU128" s="172">
        <f t="shared" si="105"/>
        <v>7.9734790208327473</v>
      </c>
      <c r="FX128" s="80"/>
      <c r="GA128" s="51"/>
      <c r="GB128" s="41">
        <v>12.1</v>
      </c>
      <c r="GC128" s="42">
        <v>-42.071428571429351</v>
      </c>
      <c r="GD128" s="50"/>
      <c r="GE128" s="51"/>
      <c r="GF128" s="41">
        <v>12.1</v>
      </c>
      <c r="GG128" s="42">
        <v>-33.521428571431898</v>
      </c>
      <c r="GH128" s="50"/>
      <c r="GI128" s="51"/>
      <c r="GJ128" s="41">
        <v>12.1</v>
      </c>
      <c r="GK128" s="42">
        <v>-38.678571428571558</v>
      </c>
      <c r="GL128" s="50"/>
      <c r="GM128" s="51"/>
      <c r="GN128" s="41">
        <v>12.1</v>
      </c>
      <c r="GO128" s="42">
        <v>24.496428571428623</v>
      </c>
      <c r="GP128" s="88"/>
    </row>
    <row r="129" spans="11:198">
      <c r="K129" s="63">
        <v>10.3</v>
      </c>
      <c r="L129" s="64">
        <f t="shared" si="178"/>
        <v>10.376512815470662</v>
      </c>
      <c r="N129" s="63">
        <v>10.3</v>
      </c>
      <c r="O129" s="64">
        <f t="shared" si="179"/>
        <v>4.6967446209193149</v>
      </c>
      <c r="BJ129" s="198"/>
      <c r="BK129" s="199"/>
      <c r="BL129" s="124">
        <v>10.6</v>
      </c>
      <c r="BM129" s="101">
        <f t="shared" si="127"/>
        <v>2.8342857142857156E-2</v>
      </c>
      <c r="BN129" s="101">
        <f t="shared" si="135"/>
        <v>6.0000000000000001E-3</v>
      </c>
      <c r="BO129" s="101">
        <f t="shared" si="171"/>
        <v>6.0000000000000001E-3</v>
      </c>
      <c r="BP129" s="101">
        <f t="shared" si="172"/>
        <v>3.8857142857142868E-2</v>
      </c>
      <c r="BQ129" s="119"/>
      <c r="BR129" s="204">
        <f t="shared" si="136"/>
        <v>2.5428571428571432E-2</v>
      </c>
      <c r="BS129" s="101">
        <f t="shared" si="137"/>
        <v>4.7857142857142869E-2</v>
      </c>
      <c r="BT129" s="201">
        <f t="shared" si="138"/>
        <v>1.7005714285714293E-4</v>
      </c>
      <c r="BU129" s="201">
        <f t="shared" si="139"/>
        <v>5.1017142857142886E-10</v>
      </c>
      <c r="BV129" s="201">
        <f t="shared" si="140"/>
        <v>2.9334763848396526E-8</v>
      </c>
      <c r="BW129" s="101">
        <f t="shared" si="141"/>
        <v>2.2428571428571437E-2</v>
      </c>
      <c r="BX129" s="119"/>
      <c r="BY129" s="202">
        <f t="shared" si="142"/>
        <v>2.0144647463556873E-7</v>
      </c>
      <c r="BZ129" s="42"/>
      <c r="CA129" s="119"/>
      <c r="CB129" s="81"/>
      <c r="CC129" s="124">
        <v>10.6</v>
      </c>
      <c r="CD129" s="101">
        <f t="shared" si="143"/>
        <v>6.0000000000000001E-3</v>
      </c>
      <c r="CE129" s="101">
        <f t="shared" si="144"/>
        <v>2.8342857142857156E-2</v>
      </c>
      <c r="CF129" s="101">
        <f t="shared" si="173"/>
        <v>3.8857142857142868E-2</v>
      </c>
      <c r="CG129" s="101">
        <f t="shared" si="174"/>
        <v>6.0000000000000001E-3</v>
      </c>
      <c r="CI129" s="204">
        <f t="shared" si="145"/>
        <v>1.4171428571428578E-2</v>
      </c>
      <c r="CJ129" s="201">
        <f t="shared" si="175"/>
        <v>1.1384157294460658E-8</v>
      </c>
      <c r="CK129" s="201">
        <f t="shared" si="176"/>
        <v>6.994285714285716E-10</v>
      </c>
      <c r="CM129" s="206">
        <f t="shared" si="177"/>
        <v>2.3467743160349888E-8</v>
      </c>
      <c r="CN129" s="209"/>
      <c r="CR129" s="81"/>
      <c r="CS129" s="124">
        <v>11.6</v>
      </c>
      <c r="CT129" s="204">
        <f t="shared" si="92"/>
        <v>1.92917183409044</v>
      </c>
      <c r="CU129" s="80"/>
      <c r="CW129" s="41">
        <v>11.1</v>
      </c>
      <c r="CX129" s="111">
        <f t="shared" si="162"/>
        <v>4.5142857142857137E-2</v>
      </c>
      <c r="CY129" s="129">
        <f t="shared" si="163"/>
        <v>0</v>
      </c>
      <c r="CZ129" s="130"/>
      <c r="DA129" s="174">
        <f t="shared" si="164"/>
        <v>0</v>
      </c>
      <c r="DB129" s="80"/>
      <c r="DD129" s="41">
        <v>11.5</v>
      </c>
      <c r="DE129" s="111">
        <f t="shared" si="150"/>
        <v>4.0571428571428578E-2</v>
      </c>
      <c r="DF129" s="123">
        <f t="shared" si="151"/>
        <v>-2.0285714285714289E-2</v>
      </c>
      <c r="DG129" s="552">
        <f t="shared" si="152"/>
        <v>-4874752.484198763</v>
      </c>
      <c r="DH129" s="496"/>
      <c r="DI129" s="553"/>
      <c r="DJ129" s="80"/>
      <c r="DL129" s="41">
        <v>11.3</v>
      </c>
      <c r="DM129" s="111">
        <f t="shared" si="158"/>
        <v>4.2857142857142858E-2</v>
      </c>
      <c r="DN129" s="101">
        <f t="shared" si="111"/>
        <v>-5464542.7314098924</v>
      </c>
      <c r="DO129" s="470">
        <f t="shared" si="159"/>
        <v>5464542.7314098924</v>
      </c>
      <c r="DP129" s="470"/>
      <c r="DQ129" s="470"/>
      <c r="DR129" s="170">
        <f t="shared" si="112"/>
        <v>0</v>
      </c>
      <c r="DS129" s="171">
        <f t="shared" si="113"/>
        <v>-10929085.462819785</v>
      </c>
      <c r="DT129" s="80"/>
      <c r="DV129" s="41">
        <v>11.5</v>
      </c>
      <c r="DW129" s="111">
        <f t="shared" si="153"/>
        <v>4.0571428571428578E-2</v>
      </c>
      <c r="DX129" s="190">
        <f t="shared" si="102"/>
        <v>23763211782202.012</v>
      </c>
      <c r="DY129" s="172">
        <f t="shared" si="148"/>
        <v>92.312379235386771</v>
      </c>
      <c r="EB129" s="80"/>
      <c r="ED129" s="81"/>
      <c r="EE129" s="124">
        <v>10.9</v>
      </c>
      <c r="EF129" s="417">
        <f t="shared" si="168"/>
        <v>2.0714285714285716E-2</v>
      </c>
      <c r="EG129" s="579">
        <f t="shared" si="169"/>
        <v>3.277591836734695E-6</v>
      </c>
      <c r="EH129" s="579"/>
      <c r="EI129" s="119">
        <f t="shared" si="170"/>
        <v>57.112432753691515</v>
      </c>
      <c r="EJ129" s="172">
        <f t="shared" si="126"/>
        <v>6.1282628514432771</v>
      </c>
      <c r="EK129" s="80"/>
      <c r="EN129" s="81"/>
      <c r="EO129" s="124">
        <v>11.6</v>
      </c>
      <c r="EP129" s="204">
        <f t="shared" si="149"/>
        <v>49.702219967265869</v>
      </c>
      <c r="EQ129" s="80"/>
      <c r="ES129" s="41">
        <v>11.1</v>
      </c>
      <c r="ET129" s="124">
        <f t="shared" si="165"/>
        <v>2.5057142857142875E-2</v>
      </c>
      <c r="EU129" s="129">
        <f t="shared" si="166"/>
        <v>0</v>
      </c>
      <c r="EV129" s="119"/>
      <c r="EW129" s="451">
        <f t="shared" si="167"/>
        <v>0</v>
      </c>
      <c r="EX129" s="80"/>
      <c r="EZ129" s="41">
        <v>11.5</v>
      </c>
      <c r="FA129" s="101">
        <f t="shared" si="154"/>
        <v>2.2428571428571437E-2</v>
      </c>
      <c r="FB129" s="101">
        <f t="shared" si="155"/>
        <v>-1.1214285714285718E-2</v>
      </c>
      <c r="FC129" s="543">
        <f t="shared" si="156"/>
        <v>-53048169.645649455</v>
      </c>
      <c r="FD129" s="514"/>
      <c r="FE129" s="544"/>
      <c r="FF129" s="80"/>
      <c r="FH129" s="41">
        <v>11.3</v>
      </c>
      <c r="FI129" s="101">
        <f t="shared" si="160"/>
        <v>2.3742857142857149E-2</v>
      </c>
      <c r="FJ129" s="119">
        <f t="shared" si="114"/>
        <v>-29932899.42872493</v>
      </c>
      <c r="FK129" s="541">
        <f t="shared" si="161"/>
        <v>29932899.42872493</v>
      </c>
      <c r="FL129" s="541"/>
      <c r="FM129" s="541"/>
      <c r="FN129" s="170">
        <f t="shared" si="115"/>
        <v>0</v>
      </c>
      <c r="FO129" s="184">
        <f t="shared" si="116"/>
        <v>-59865798.857449859</v>
      </c>
      <c r="FP129" s="80"/>
      <c r="FR129" s="41">
        <v>11.5</v>
      </c>
      <c r="FS129" s="101">
        <f t="shared" si="157"/>
        <v>2.2428571428571437E-2</v>
      </c>
      <c r="FT129" s="190">
        <f t="shared" si="104"/>
        <v>2814108302753604.5</v>
      </c>
      <c r="FU129" s="172">
        <f t="shared" si="105"/>
        <v>8.4828562984529867</v>
      </c>
      <c r="FX129" s="80"/>
      <c r="GA129" s="51"/>
      <c r="GB129" s="41">
        <v>12.2</v>
      </c>
      <c r="GC129" s="42">
        <v>-28.285714285713766</v>
      </c>
      <c r="GD129" s="50"/>
      <c r="GE129" s="51"/>
      <c r="GF129" s="41">
        <v>12.2</v>
      </c>
      <c r="GG129" s="42">
        <v>-37.028571428571013</v>
      </c>
      <c r="GH129" s="50"/>
      <c r="GI129" s="51"/>
      <c r="GJ129" s="41">
        <v>12.2</v>
      </c>
      <c r="GK129" s="42">
        <v>-34.714285714285325</v>
      </c>
      <c r="GL129" s="50"/>
      <c r="GM129" s="51"/>
      <c r="GN129" s="41">
        <v>12.2</v>
      </c>
      <c r="GO129" s="42">
        <v>20.828571428570285</v>
      </c>
      <c r="GP129" s="88"/>
    </row>
    <row r="130" spans="11:198">
      <c r="K130" s="63">
        <v>10.4</v>
      </c>
      <c r="L130" s="64">
        <f t="shared" si="178"/>
        <v>11.247465437787922</v>
      </c>
      <c r="N130" s="63">
        <v>10.4</v>
      </c>
      <c r="O130" s="64">
        <f t="shared" si="179"/>
        <v>4.8855096797870887</v>
      </c>
      <c r="BJ130" s="198"/>
      <c r="BK130" s="199"/>
      <c r="BL130" s="124">
        <v>10.7</v>
      </c>
      <c r="BM130" s="101">
        <f t="shared" si="127"/>
        <v>2.76857142857143E-2</v>
      </c>
      <c r="BN130" s="101">
        <f t="shared" si="135"/>
        <v>6.0000000000000001E-3</v>
      </c>
      <c r="BO130" s="101">
        <f t="shared" si="171"/>
        <v>6.0000000000000001E-3</v>
      </c>
      <c r="BP130" s="101">
        <f t="shared" si="172"/>
        <v>3.7714285714285728E-2</v>
      </c>
      <c r="BQ130" s="119"/>
      <c r="BR130" s="204">
        <f t="shared" si="136"/>
        <v>2.4857142857142862E-2</v>
      </c>
      <c r="BS130" s="101">
        <f t="shared" si="137"/>
        <v>4.6714285714285729E-2</v>
      </c>
      <c r="BT130" s="201">
        <f t="shared" si="138"/>
        <v>1.6611428571428581E-4</v>
      </c>
      <c r="BU130" s="201">
        <f t="shared" si="139"/>
        <v>4.9834285714285735E-10</v>
      </c>
      <c r="BV130" s="201">
        <f t="shared" si="140"/>
        <v>2.6821784256559795E-8</v>
      </c>
      <c r="BW130" s="101">
        <f t="shared" si="141"/>
        <v>2.1857142857142867E-2</v>
      </c>
      <c r="BX130" s="119"/>
      <c r="BY130" s="202">
        <f t="shared" si="142"/>
        <v>1.8653558483965042E-7</v>
      </c>
      <c r="BZ130" s="42"/>
      <c r="CA130" s="119"/>
      <c r="CB130" s="81"/>
      <c r="CC130" s="124">
        <v>10.7</v>
      </c>
      <c r="CD130" s="101">
        <f t="shared" si="143"/>
        <v>6.0000000000000001E-3</v>
      </c>
      <c r="CE130" s="101">
        <f t="shared" si="144"/>
        <v>2.76857142857143E-2</v>
      </c>
      <c r="CF130" s="101">
        <f t="shared" si="173"/>
        <v>3.7714285714285728E-2</v>
      </c>
      <c r="CG130" s="101">
        <f t="shared" si="174"/>
        <v>6.0000000000000001E-3</v>
      </c>
      <c r="CI130" s="204">
        <f t="shared" si="145"/>
        <v>1.384285714285715E-2</v>
      </c>
      <c r="CJ130" s="201">
        <f t="shared" si="175"/>
        <v>1.06105330495627E-8</v>
      </c>
      <c r="CK130" s="201">
        <f t="shared" si="176"/>
        <v>6.788571428571431E-10</v>
      </c>
      <c r="CM130" s="206">
        <f t="shared" si="177"/>
        <v>2.1899923241982542E-8</v>
      </c>
      <c r="CN130" s="209"/>
      <c r="CR130" s="81"/>
      <c r="CS130" s="124">
        <v>11.7</v>
      </c>
      <c r="CT130" s="204">
        <f t="shared" si="92"/>
        <v>0.95340699943779716</v>
      </c>
      <c r="CU130" s="80"/>
      <c r="CW130" s="57">
        <v>11.2</v>
      </c>
      <c r="CX130" s="111">
        <f t="shared" si="162"/>
        <v>4.3999999999999997E-2</v>
      </c>
      <c r="CY130" s="129">
        <f t="shared" si="163"/>
        <v>0</v>
      </c>
      <c r="CZ130" s="130"/>
      <c r="DA130" s="174">
        <f t="shared" si="164"/>
        <v>0</v>
      </c>
      <c r="DB130" s="80"/>
      <c r="DD130" s="57">
        <v>11.6</v>
      </c>
      <c r="DE130" s="111">
        <f t="shared" si="150"/>
        <v>3.9428571428571438E-2</v>
      </c>
      <c r="DF130" s="123">
        <f t="shared" si="151"/>
        <v>-1.9714285714285719E-2</v>
      </c>
      <c r="DG130" s="552">
        <f t="shared" si="152"/>
        <v>-1929171.8340904401</v>
      </c>
      <c r="DH130" s="496"/>
      <c r="DI130" s="553"/>
      <c r="DJ130" s="80"/>
      <c r="DL130" s="57">
        <v>11.4</v>
      </c>
      <c r="DM130" s="111">
        <f t="shared" si="158"/>
        <v>4.1714285714285718E-2</v>
      </c>
      <c r="DN130" s="101">
        <f t="shared" si="111"/>
        <v>-3938329.6764882836</v>
      </c>
      <c r="DO130" s="470">
        <f t="shared" si="159"/>
        <v>3938329.6764882836</v>
      </c>
      <c r="DP130" s="470"/>
      <c r="DQ130" s="470"/>
      <c r="DR130" s="170">
        <f t="shared" si="112"/>
        <v>0</v>
      </c>
      <c r="DS130" s="171">
        <f t="shared" si="113"/>
        <v>-7876659.3529765671</v>
      </c>
      <c r="DT130" s="80"/>
      <c r="DV130" s="57">
        <v>11.6</v>
      </c>
      <c r="DW130" s="111">
        <f t="shared" si="153"/>
        <v>3.9428571428571438E-2</v>
      </c>
      <c r="DX130" s="190">
        <f t="shared" si="102"/>
        <v>3721703965447.8726</v>
      </c>
      <c r="DY130" s="172">
        <f t="shared" si="148"/>
        <v>233.26071428580886</v>
      </c>
      <c r="EB130" s="80"/>
      <c r="ED130" s="81"/>
      <c r="EE130" s="124">
        <v>11</v>
      </c>
      <c r="EF130" s="417">
        <f t="shared" si="168"/>
        <v>2.0142857142857139E-2</v>
      </c>
      <c r="EG130" s="579">
        <f t="shared" si="169"/>
        <v>3.1077551020408161E-6</v>
      </c>
      <c r="EH130" s="579"/>
      <c r="EI130" s="119">
        <f t="shared" si="170"/>
        <v>53.266531771999453</v>
      </c>
      <c r="EJ130" s="172">
        <f t="shared" si="126"/>
        <v>6.5707300317229222</v>
      </c>
      <c r="EK130" s="80"/>
      <c r="EN130" s="81"/>
      <c r="EO130" s="124">
        <v>11.7</v>
      </c>
      <c r="EP130" s="204">
        <f t="shared" si="149"/>
        <v>46.402771834546165</v>
      </c>
      <c r="EQ130" s="80"/>
      <c r="ES130" s="41">
        <v>11.2</v>
      </c>
      <c r="ET130" s="124">
        <f t="shared" si="165"/>
        <v>2.4400000000000019E-2</v>
      </c>
      <c r="EU130" s="129">
        <f t="shared" si="166"/>
        <v>0</v>
      </c>
      <c r="EV130" s="119"/>
      <c r="EW130" s="451">
        <f t="shared" si="167"/>
        <v>0</v>
      </c>
      <c r="EX130" s="80"/>
      <c r="EZ130" s="41">
        <v>11.6</v>
      </c>
      <c r="FA130" s="101">
        <f t="shared" si="154"/>
        <v>2.177142857142858E-2</v>
      </c>
      <c r="FB130" s="101">
        <f t="shared" si="155"/>
        <v>-1.088571428571429E-2</v>
      </c>
      <c r="FC130" s="543">
        <f t="shared" si="156"/>
        <v>-49702219.967265867</v>
      </c>
      <c r="FD130" s="514"/>
      <c r="FE130" s="544"/>
      <c r="FF130" s="80"/>
      <c r="FH130" s="41">
        <v>11.4</v>
      </c>
      <c r="FI130" s="101">
        <f t="shared" si="160"/>
        <v>2.3085714285714293E-2</v>
      </c>
      <c r="FJ130" s="119">
        <f t="shared" si="114"/>
        <v>-28218547.940256707</v>
      </c>
      <c r="FK130" s="541">
        <f t="shared" si="161"/>
        <v>28218547.940256707</v>
      </c>
      <c r="FL130" s="541"/>
      <c r="FM130" s="541"/>
      <c r="FN130" s="170">
        <f t="shared" si="115"/>
        <v>0</v>
      </c>
      <c r="FO130" s="184">
        <f t="shared" si="116"/>
        <v>-56437095.880513415</v>
      </c>
      <c r="FP130" s="80"/>
      <c r="FR130" s="41">
        <v>11.6</v>
      </c>
      <c r="FS130" s="101">
        <f t="shared" si="157"/>
        <v>2.177142857142858E-2</v>
      </c>
      <c r="FT130" s="190">
        <f t="shared" si="104"/>
        <v>2470310669674482</v>
      </c>
      <c r="FU130" s="172">
        <f t="shared" si="105"/>
        <v>9.0539215410573668</v>
      </c>
      <c r="FX130" s="80"/>
      <c r="GA130" s="51"/>
      <c r="GB130" s="41">
        <v>12.3</v>
      </c>
      <c r="GC130" s="42">
        <v>-15.785714285717404</v>
      </c>
      <c r="GD130" s="50"/>
      <c r="GE130" s="51"/>
      <c r="GF130" s="41">
        <v>12.3</v>
      </c>
      <c r="GG130" s="42">
        <v>-39.221428571414435</v>
      </c>
      <c r="GH130" s="50"/>
      <c r="GI130" s="51"/>
      <c r="GJ130" s="41">
        <v>12.3</v>
      </c>
      <c r="GK130" s="42">
        <v>-30.964285714285779</v>
      </c>
      <c r="GL130" s="50"/>
      <c r="GM130" s="51"/>
      <c r="GN130" s="41">
        <v>12.3</v>
      </c>
      <c r="GO130" s="42">
        <v>17.546428571429715</v>
      </c>
      <c r="GP130" s="88"/>
    </row>
    <row r="131" spans="11:198">
      <c r="K131" s="63">
        <v>10.5</v>
      </c>
      <c r="L131" s="64">
        <f t="shared" si="178"/>
        <v>12.27142229199373</v>
      </c>
      <c r="N131" s="63">
        <v>10.5</v>
      </c>
      <c r="O131" s="64">
        <f t="shared" si="179"/>
        <v>5.0889458128078857</v>
      </c>
      <c r="BJ131" s="198"/>
      <c r="BK131" s="199"/>
      <c r="BL131" s="124">
        <v>10.8</v>
      </c>
      <c r="BM131" s="101">
        <f t="shared" si="127"/>
        <v>2.702857142857143E-2</v>
      </c>
      <c r="BN131" s="101">
        <f t="shared" si="135"/>
        <v>6.0000000000000001E-3</v>
      </c>
      <c r="BO131" s="101">
        <f t="shared" si="171"/>
        <v>6.0000000000000001E-3</v>
      </c>
      <c r="BP131" s="101">
        <f t="shared" si="172"/>
        <v>3.657142857142856E-2</v>
      </c>
      <c r="BQ131" s="119"/>
      <c r="BR131" s="204">
        <f t="shared" si="136"/>
        <v>2.4285714285714279E-2</v>
      </c>
      <c r="BS131" s="101">
        <f t="shared" si="137"/>
        <v>4.5571428571428561E-2</v>
      </c>
      <c r="BT131" s="201">
        <f t="shared" si="138"/>
        <v>1.6217142857142858E-4</v>
      </c>
      <c r="BU131" s="201">
        <f t="shared" si="139"/>
        <v>4.8651428571428573E-10</v>
      </c>
      <c r="BV131" s="201">
        <f t="shared" si="140"/>
        <v>2.4456583090378986E-8</v>
      </c>
      <c r="BW131" s="101">
        <f t="shared" si="141"/>
        <v>2.1285714285714283E-2</v>
      </c>
      <c r="BX131" s="119"/>
      <c r="BY131" s="202">
        <f t="shared" si="142"/>
        <v>1.7238340291545184E-7</v>
      </c>
      <c r="BZ131" s="42"/>
      <c r="CA131" s="119"/>
      <c r="CB131" s="81"/>
      <c r="CC131" s="124">
        <v>10.8</v>
      </c>
      <c r="CD131" s="101">
        <f t="shared" si="143"/>
        <v>6.0000000000000001E-3</v>
      </c>
      <c r="CE131" s="101">
        <f t="shared" si="144"/>
        <v>2.702857142857143E-2</v>
      </c>
      <c r="CF131" s="101">
        <f t="shared" si="173"/>
        <v>3.657142857142856E-2</v>
      </c>
      <c r="CG131" s="101">
        <f t="shared" si="174"/>
        <v>6.0000000000000001E-3</v>
      </c>
      <c r="CI131" s="204">
        <f t="shared" si="145"/>
        <v>1.3514285714285715E-2</v>
      </c>
      <c r="CJ131" s="201">
        <f t="shared" si="175"/>
        <v>9.8727759300291575E-9</v>
      </c>
      <c r="CK131" s="201">
        <f t="shared" si="176"/>
        <v>6.5828571428571408E-10</v>
      </c>
      <c r="CM131" s="206">
        <f t="shared" si="177"/>
        <v>2.040383757434403E-8</v>
      </c>
      <c r="CN131" s="209"/>
      <c r="CR131" s="81"/>
      <c r="CS131" s="124">
        <v>11.8</v>
      </c>
      <c r="CT131" s="204">
        <f t="shared" si="92"/>
        <v>3.7652806585662213</v>
      </c>
      <c r="CU131" s="80"/>
      <c r="CW131" s="41">
        <v>11.3</v>
      </c>
      <c r="CX131" s="111">
        <f t="shared" si="162"/>
        <v>4.2857142857142858E-2</v>
      </c>
      <c r="CY131" s="129">
        <f t="shared" si="163"/>
        <v>0</v>
      </c>
      <c r="CZ131" s="130"/>
      <c r="DA131" s="174">
        <f t="shared" si="164"/>
        <v>0</v>
      </c>
      <c r="DB131" s="80"/>
      <c r="DD131" s="41">
        <v>11.7</v>
      </c>
      <c r="DE131" s="111">
        <f t="shared" si="150"/>
        <v>3.8285714285714298E-2</v>
      </c>
      <c r="DF131" s="123">
        <f t="shared" si="151"/>
        <v>-1.9142857142857149E-2</v>
      </c>
      <c r="DG131" s="552">
        <f t="shared" si="152"/>
        <v>953406.99943779712</v>
      </c>
      <c r="DH131" s="496"/>
      <c r="DI131" s="553"/>
      <c r="DJ131" s="80"/>
      <c r="DL131" s="41">
        <v>11.5</v>
      </c>
      <c r="DM131" s="111">
        <f t="shared" si="158"/>
        <v>4.0571428571428578E-2</v>
      </c>
      <c r="DN131" s="101">
        <f t="shared" si="111"/>
        <v>-2437376.2420993815</v>
      </c>
      <c r="DO131" s="470">
        <f t="shared" si="159"/>
        <v>2437376.2420993815</v>
      </c>
      <c r="DP131" s="470"/>
      <c r="DQ131" s="470"/>
      <c r="DR131" s="170">
        <f t="shared" si="112"/>
        <v>0</v>
      </c>
      <c r="DS131" s="171">
        <f t="shared" si="113"/>
        <v>-4874752.484198763</v>
      </c>
      <c r="DT131" s="80"/>
      <c r="DV131" s="41">
        <v>11.7</v>
      </c>
      <c r="DW131" s="111">
        <f t="shared" si="153"/>
        <v>3.8285714285714298E-2</v>
      </c>
      <c r="DX131" s="190">
        <f t="shared" si="102"/>
        <v>908984906576.98364</v>
      </c>
      <c r="DY131" s="172">
        <f t="shared" si="148"/>
        <v>471.99150023584366</v>
      </c>
      <c r="EB131" s="80"/>
      <c r="ED131" s="81"/>
      <c r="EE131" s="124">
        <v>11.1</v>
      </c>
      <c r="EF131" s="417">
        <f t="shared" si="168"/>
        <v>1.9571428571428569E-2</v>
      </c>
      <c r="EG131" s="579">
        <f t="shared" si="169"/>
        <v>2.9424244897959206E-6</v>
      </c>
      <c r="EH131" s="579"/>
      <c r="EI131" s="119">
        <f t="shared" si="170"/>
        <v>49.430203014892172</v>
      </c>
      <c r="EJ131" s="172">
        <f t="shared" si="126"/>
        <v>7.0806911291574739</v>
      </c>
      <c r="EK131" s="80"/>
      <c r="EN131" s="81"/>
      <c r="EO131" s="124">
        <v>11.8</v>
      </c>
      <c r="EP131" s="204">
        <f t="shared" si="149"/>
        <v>43.153713699856567</v>
      </c>
      <c r="EQ131" s="80"/>
      <c r="ES131" s="41">
        <v>11.3</v>
      </c>
      <c r="ET131" s="124">
        <f t="shared" si="165"/>
        <v>2.3742857142857149E-2</v>
      </c>
      <c r="EU131" s="129">
        <f t="shared" si="166"/>
        <v>0</v>
      </c>
      <c r="EV131" s="119"/>
      <c r="EW131" s="451">
        <f t="shared" si="167"/>
        <v>0</v>
      </c>
      <c r="EX131" s="80"/>
      <c r="EZ131" s="41">
        <v>11.7</v>
      </c>
      <c r="FA131" s="101">
        <f t="shared" si="154"/>
        <v>2.1114285714285724E-2</v>
      </c>
      <c r="FB131" s="101">
        <f t="shared" si="155"/>
        <v>-1.0557142857142862E-2</v>
      </c>
      <c r="FC131" s="543">
        <f t="shared" si="156"/>
        <v>-46402771.834546164</v>
      </c>
      <c r="FD131" s="514"/>
      <c r="FE131" s="544"/>
      <c r="FF131" s="80"/>
      <c r="FH131" s="41">
        <v>11.5</v>
      </c>
      <c r="FI131" s="101">
        <f t="shared" si="160"/>
        <v>2.2428571428571437E-2</v>
      </c>
      <c r="FJ131" s="119">
        <f t="shared" si="114"/>
        <v>-26524084.822824728</v>
      </c>
      <c r="FK131" s="541">
        <f t="shared" si="161"/>
        <v>26524084.822824728</v>
      </c>
      <c r="FL131" s="541"/>
      <c r="FM131" s="541"/>
      <c r="FN131" s="170">
        <f t="shared" si="115"/>
        <v>0</v>
      </c>
      <c r="FO131" s="184">
        <f t="shared" si="116"/>
        <v>-53048169.645649455</v>
      </c>
      <c r="FP131" s="80"/>
      <c r="FR131" s="41">
        <v>11.7</v>
      </c>
      <c r="FS131" s="101">
        <f t="shared" si="157"/>
        <v>2.1114285714285724E-2</v>
      </c>
      <c r="FT131" s="190">
        <f t="shared" si="104"/>
        <v>2153217233928950.8</v>
      </c>
      <c r="FU131" s="172">
        <f t="shared" si="105"/>
        <v>9.6976965428815571</v>
      </c>
      <c r="FX131" s="80"/>
      <c r="GA131" s="51"/>
      <c r="GB131" s="41">
        <v>12.4</v>
      </c>
      <c r="GC131" s="42">
        <v>-4.57142857143117</v>
      </c>
      <c r="GD131" s="50"/>
      <c r="GE131" s="51"/>
      <c r="GF131" s="41">
        <v>12.4</v>
      </c>
      <c r="GG131" s="42">
        <v>-40.228571428568102</v>
      </c>
      <c r="GH131" s="50"/>
      <c r="GI131" s="51"/>
      <c r="GJ131" s="41">
        <v>12.4</v>
      </c>
      <c r="GK131" s="42">
        <v>-27.428571428571558</v>
      </c>
      <c r="GL131" s="50"/>
      <c r="GM131" s="51"/>
      <c r="GN131" s="41">
        <v>12.4</v>
      </c>
      <c r="GO131" s="42">
        <v>14.628571428573196</v>
      </c>
      <c r="GP131" s="88"/>
    </row>
    <row r="132" spans="11:198">
      <c r="K132" s="63">
        <v>10.6</v>
      </c>
      <c r="L132" s="64">
        <f t="shared" si="178"/>
        <v>13.491817136636726</v>
      </c>
      <c r="N132" s="63">
        <v>10.6</v>
      </c>
      <c r="O132" s="64">
        <f t="shared" si="179"/>
        <v>5.3087403962589645</v>
      </c>
      <c r="BJ132" s="198"/>
      <c r="BK132" s="199"/>
      <c r="BL132" s="124">
        <v>10.9</v>
      </c>
      <c r="BM132" s="101">
        <f t="shared" si="127"/>
        <v>2.6371428571428573E-2</v>
      </c>
      <c r="BN132" s="101">
        <f t="shared" si="135"/>
        <v>6.0000000000000001E-3</v>
      </c>
      <c r="BO132" s="101">
        <f t="shared" si="171"/>
        <v>6.0000000000000001E-3</v>
      </c>
      <c r="BP132" s="101">
        <f t="shared" si="172"/>
        <v>3.5428571428571434E-2</v>
      </c>
      <c r="BQ132" s="119"/>
      <c r="BR132" s="204">
        <f t="shared" si="136"/>
        <v>2.3714285714285716E-2</v>
      </c>
      <c r="BS132" s="101">
        <f t="shared" si="137"/>
        <v>4.4428571428571435E-2</v>
      </c>
      <c r="BT132" s="201">
        <f t="shared" si="138"/>
        <v>1.5822857142857146E-4</v>
      </c>
      <c r="BU132" s="201">
        <f t="shared" si="139"/>
        <v>4.7468571428571432E-10</v>
      </c>
      <c r="BV132" s="201">
        <f t="shared" si="140"/>
        <v>2.2234682215743449E-8</v>
      </c>
      <c r="BW132" s="101">
        <f t="shared" si="141"/>
        <v>2.071428571428572E-2</v>
      </c>
      <c r="BX132" s="119"/>
      <c r="BY132" s="202">
        <f t="shared" si="142"/>
        <v>1.5897000116618085E-7</v>
      </c>
      <c r="BZ132" s="42"/>
      <c r="CA132" s="119"/>
      <c r="CB132" s="81"/>
      <c r="CC132" s="124">
        <v>10.9</v>
      </c>
      <c r="CD132" s="101">
        <f t="shared" si="143"/>
        <v>6.0000000000000001E-3</v>
      </c>
      <c r="CE132" s="101">
        <f t="shared" si="144"/>
        <v>2.6371428571428573E-2</v>
      </c>
      <c r="CF132" s="101">
        <f t="shared" si="173"/>
        <v>3.5428571428571434E-2</v>
      </c>
      <c r="CG132" s="101">
        <f t="shared" si="174"/>
        <v>6.0000000000000001E-3</v>
      </c>
      <c r="CI132" s="204">
        <f t="shared" si="145"/>
        <v>1.3185714285714287E-2</v>
      </c>
      <c r="CJ132" s="201">
        <f t="shared" si="175"/>
        <v>9.1700346005830927E-9</v>
      </c>
      <c r="CK132" s="201">
        <f t="shared" si="176"/>
        <v>6.3771428571428589E-10</v>
      </c>
      <c r="CM132" s="206">
        <f t="shared" si="177"/>
        <v>1.8977783486880471E-8</v>
      </c>
      <c r="CN132" s="209"/>
      <c r="CR132" s="81"/>
      <c r="CS132" s="124">
        <v>11.9</v>
      </c>
      <c r="CT132" s="204">
        <f t="shared" si="92"/>
        <v>6.4975247524718132</v>
      </c>
      <c r="CU132" s="80"/>
      <c r="CW132" s="57">
        <v>11.4</v>
      </c>
      <c r="CX132" s="111">
        <f t="shared" si="162"/>
        <v>4.1714285714285718E-2</v>
      </c>
      <c r="CY132" s="129">
        <f t="shared" si="163"/>
        <v>0</v>
      </c>
      <c r="CZ132" s="130"/>
      <c r="DA132" s="174">
        <f t="shared" si="164"/>
        <v>0</v>
      </c>
      <c r="DB132" s="80"/>
      <c r="DD132" s="57">
        <v>11.8</v>
      </c>
      <c r="DE132" s="111">
        <f t="shared" si="150"/>
        <v>3.714285714285713E-2</v>
      </c>
      <c r="DF132" s="123">
        <f t="shared" si="151"/>
        <v>-1.8571428571428565E-2</v>
      </c>
      <c r="DG132" s="552">
        <f t="shared" si="152"/>
        <v>3765280.6585662211</v>
      </c>
      <c r="DH132" s="496"/>
      <c r="DI132" s="553"/>
      <c r="DJ132" s="80"/>
      <c r="DL132" s="57">
        <v>11.6</v>
      </c>
      <c r="DM132" s="111">
        <f t="shared" si="158"/>
        <v>3.9428571428571438E-2</v>
      </c>
      <c r="DN132" s="101">
        <f t="shared" si="111"/>
        <v>-964585.91704522003</v>
      </c>
      <c r="DO132" s="470">
        <f t="shared" si="159"/>
        <v>964585.91704522003</v>
      </c>
      <c r="DP132" s="470"/>
      <c r="DQ132" s="470"/>
      <c r="DR132" s="170">
        <f t="shared" si="112"/>
        <v>0</v>
      </c>
      <c r="DS132" s="171">
        <f t="shared" si="113"/>
        <v>-1929171.8340904401</v>
      </c>
      <c r="DT132" s="80"/>
      <c r="DV132" s="57">
        <v>11.8</v>
      </c>
      <c r="DW132" s="111">
        <f t="shared" si="153"/>
        <v>3.714285714285713E-2</v>
      </c>
      <c r="DX132" s="190">
        <f t="shared" si="102"/>
        <v>14177338437772.875</v>
      </c>
      <c r="DY132" s="172">
        <f t="shared" si="148"/>
        <v>119.51300336038037</v>
      </c>
      <c r="EB132" s="80"/>
      <c r="ED132" s="81"/>
      <c r="EE132" s="124">
        <v>11.2</v>
      </c>
      <c r="EF132" s="417">
        <f t="shared" si="168"/>
        <v>1.9E-2</v>
      </c>
      <c r="EG132" s="579">
        <f t="shared" si="169"/>
        <v>2.7816000000000023E-6</v>
      </c>
      <c r="EH132" s="579"/>
      <c r="EI132" s="119">
        <f t="shared" si="170"/>
        <v>45.60474678603029</v>
      </c>
      <c r="EJ132" s="172">
        <f t="shared" si="126"/>
        <v>7.6746396957786089</v>
      </c>
      <c r="EK132" s="80"/>
      <c r="EN132" s="81"/>
      <c r="EO132" s="124">
        <v>11.9</v>
      </c>
      <c r="EP132" s="204">
        <f t="shared" si="149"/>
        <v>39.959340485544843</v>
      </c>
      <c r="EQ132" s="80"/>
      <c r="ES132" s="41">
        <v>11.4</v>
      </c>
      <c r="ET132" s="124">
        <f t="shared" si="165"/>
        <v>2.3085714285714293E-2</v>
      </c>
      <c r="EU132" s="129">
        <f t="shared" si="166"/>
        <v>0</v>
      </c>
      <c r="EV132" s="119"/>
      <c r="EW132" s="451">
        <f t="shared" si="167"/>
        <v>0</v>
      </c>
      <c r="EX132" s="80"/>
      <c r="EZ132" s="41">
        <v>11.8</v>
      </c>
      <c r="FA132" s="101">
        <f t="shared" si="154"/>
        <v>2.0457142857142868E-2</v>
      </c>
      <c r="FB132" s="101">
        <f t="shared" si="155"/>
        <v>-1.0228571428571434E-2</v>
      </c>
      <c r="FC132" s="543">
        <f t="shared" si="156"/>
        <v>-43153713.699856564</v>
      </c>
      <c r="FD132" s="514"/>
      <c r="FE132" s="544"/>
      <c r="FF132" s="80"/>
      <c r="FH132" s="41">
        <v>11.6</v>
      </c>
      <c r="FI132" s="101">
        <f t="shared" si="160"/>
        <v>2.177142857142858E-2</v>
      </c>
      <c r="FJ132" s="119">
        <f t="shared" si="114"/>
        <v>-24851109.983632933</v>
      </c>
      <c r="FK132" s="541">
        <f t="shared" si="161"/>
        <v>24851109.983632933</v>
      </c>
      <c r="FL132" s="541"/>
      <c r="FM132" s="541"/>
      <c r="FN132" s="170">
        <f t="shared" si="115"/>
        <v>0</v>
      </c>
      <c r="FO132" s="184">
        <f t="shared" si="116"/>
        <v>-49702219.967265867</v>
      </c>
      <c r="FP132" s="80"/>
      <c r="FR132" s="41">
        <v>11.8</v>
      </c>
      <c r="FS132" s="101">
        <f t="shared" si="157"/>
        <v>2.0457142857142868E-2</v>
      </c>
      <c r="FT132" s="190">
        <f t="shared" si="104"/>
        <v>1862243006089188.3</v>
      </c>
      <c r="FU132" s="172">
        <f t="shared" si="105"/>
        <v>10.42783949325538</v>
      </c>
      <c r="FX132" s="80"/>
      <c r="GA132" s="51"/>
      <c r="GB132" s="41">
        <v>12.5</v>
      </c>
      <c r="GC132" s="42">
        <v>5.357142857141298</v>
      </c>
      <c r="GD132" s="50"/>
      <c r="GE132" s="51"/>
      <c r="GF132" s="41">
        <v>12.5</v>
      </c>
      <c r="GG132" s="42">
        <v>-40.178571428565192</v>
      </c>
      <c r="GH132" s="50"/>
      <c r="GI132" s="51"/>
      <c r="GJ132" s="41">
        <v>12.5</v>
      </c>
      <c r="GK132" s="42">
        <v>-24.107142857142662</v>
      </c>
      <c r="GL132" s="50"/>
      <c r="GM132" s="51"/>
      <c r="GN132" s="41">
        <v>12.5</v>
      </c>
      <c r="GO132" s="42">
        <v>12.053571428572468</v>
      </c>
      <c r="GP132" s="88"/>
    </row>
    <row r="133" spans="11:198">
      <c r="K133" s="63">
        <v>10.7</v>
      </c>
      <c r="L133" s="64">
        <f t="shared" si="178"/>
        <v>14.970115691247429</v>
      </c>
      <c r="N133" s="63">
        <v>10.7</v>
      </c>
      <c r="O133" s="64">
        <f t="shared" si="179"/>
        <v>5.5468392641569135</v>
      </c>
      <c r="BJ133" s="198"/>
      <c r="BK133" s="199"/>
      <c r="BL133" s="124">
        <v>11</v>
      </c>
      <c r="BM133" s="101">
        <f t="shared" si="127"/>
        <v>2.5714285714285717E-2</v>
      </c>
      <c r="BN133" s="101">
        <f t="shared" si="135"/>
        <v>6.0000000000000001E-3</v>
      </c>
      <c r="BO133" s="101">
        <f t="shared" si="171"/>
        <v>6.0000000000000001E-3</v>
      </c>
      <c r="BP133" s="101">
        <f t="shared" si="172"/>
        <v>3.428571428571428E-2</v>
      </c>
      <c r="BQ133" s="119"/>
      <c r="BR133" s="204">
        <f t="shared" si="136"/>
        <v>2.3142857142857139E-2</v>
      </c>
      <c r="BS133" s="101">
        <f t="shared" si="137"/>
        <v>4.3285714285714282E-2</v>
      </c>
      <c r="BT133" s="201">
        <f t="shared" si="138"/>
        <v>1.5428571428571431E-4</v>
      </c>
      <c r="BU133" s="201">
        <f t="shared" si="139"/>
        <v>4.6285714285714291E-10</v>
      </c>
      <c r="BV133" s="201">
        <f t="shared" si="140"/>
        <v>2.0151603498542265E-8</v>
      </c>
      <c r="BW133" s="101">
        <f t="shared" si="141"/>
        <v>2.0142857142857143E-2</v>
      </c>
      <c r="BX133" s="119"/>
      <c r="BY133" s="202">
        <f t="shared" si="142"/>
        <v>1.4627545189504373E-7</v>
      </c>
      <c r="BZ133" s="42"/>
      <c r="CA133" s="119"/>
      <c r="CB133" s="81"/>
      <c r="CC133" s="124">
        <v>11</v>
      </c>
      <c r="CD133" s="101">
        <f t="shared" si="143"/>
        <v>6.0000000000000001E-3</v>
      </c>
      <c r="CE133" s="101">
        <f t="shared" si="144"/>
        <v>2.5714285714285717E-2</v>
      </c>
      <c r="CF133" s="101">
        <f t="shared" si="173"/>
        <v>3.428571428571428E-2</v>
      </c>
      <c r="CG133" s="101">
        <f t="shared" si="174"/>
        <v>6.0000000000000001E-3</v>
      </c>
      <c r="CI133" s="204">
        <f t="shared" si="145"/>
        <v>1.2857142857142859E-2</v>
      </c>
      <c r="CJ133" s="201">
        <f t="shared" si="175"/>
        <v>8.5014577259475257E-9</v>
      </c>
      <c r="CK133" s="201">
        <f t="shared" si="176"/>
        <v>6.1714285714285708E-10</v>
      </c>
      <c r="CM133" s="206">
        <f t="shared" si="177"/>
        <v>1.762005830903791E-8</v>
      </c>
      <c r="CN133" s="209"/>
      <c r="CR133" s="81"/>
      <c r="CS133" s="124">
        <v>12</v>
      </c>
      <c r="CT133" s="204">
        <f t="shared" si="92"/>
        <v>9.1397582480405237</v>
      </c>
      <c r="CU133" s="80"/>
      <c r="CW133" s="41">
        <v>11.5</v>
      </c>
      <c r="CX133" s="111">
        <f t="shared" si="162"/>
        <v>4.0571428571428578E-2</v>
      </c>
      <c r="CY133" s="129">
        <f t="shared" si="163"/>
        <v>0</v>
      </c>
      <c r="CZ133" s="130"/>
      <c r="DA133" s="174">
        <f t="shared" si="164"/>
        <v>0</v>
      </c>
      <c r="DB133" s="80"/>
      <c r="DD133" s="41">
        <v>11.9</v>
      </c>
      <c r="DE133" s="111">
        <f t="shared" si="150"/>
        <v>3.599999999999999E-2</v>
      </c>
      <c r="DF133" s="123">
        <f t="shared" si="151"/>
        <v>-1.7999999999999995E-2</v>
      </c>
      <c r="DG133" s="552">
        <f t="shared" si="152"/>
        <v>6497524.752471813</v>
      </c>
      <c r="DH133" s="496"/>
      <c r="DI133" s="553"/>
      <c r="DJ133" s="80"/>
      <c r="DL133" s="41">
        <v>11.7</v>
      </c>
      <c r="DM133" s="111">
        <f t="shared" si="158"/>
        <v>3.8285714285714298E-2</v>
      </c>
      <c r="DN133" s="101">
        <f t="shared" si="111"/>
        <v>476703.49971889856</v>
      </c>
      <c r="DO133" s="470">
        <f t="shared" si="159"/>
        <v>476703.49971889856</v>
      </c>
      <c r="DP133" s="470"/>
      <c r="DQ133" s="470"/>
      <c r="DR133" s="170">
        <f t="shared" si="112"/>
        <v>953406.99943779712</v>
      </c>
      <c r="DS133" s="171">
        <f t="shared" si="113"/>
        <v>0</v>
      </c>
      <c r="DT133" s="80"/>
      <c r="DV133" s="41">
        <v>11.9</v>
      </c>
      <c r="DW133" s="111">
        <f t="shared" si="153"/>
        <v>3.599999999999999E-2</v>
      </c>
      <c r="DX133" s="190">
        <f t="shared" si="102"/>
        <v>42217827908983.898</v>
      </c>
      <c r="DY133" s="172">
        <f t="shared" si="148"/>
        <v>69.25714285717946</v>
      </c>
      <c r="EB133" s="80"/>
      <c r="ED133" s="81"/>
      <c r="EE133" s="124">
        <v>11.3</v>
      </c>
      <c r="EF133" s="417">
        <f t="shared" si="168"/>
        <v>1.842857142857143E-2</v>
      </c>
      <c r="EG133" s="579">
        <f t="shared" si="169"/>
        <v>2.6252816326530619E-6</v>
      </c>
      <c r="EH133" s="579"/>
      <c r="EI133" s="119">
        <f t="shared" si="170"/>
        <v>41.791675965530771</v>
      </c>
      <c r="EJ133" s="172">
        <f t="shared" si="126"/>
        <v>8.3748735104252674</v>
      </c>
      <c r="EK133" s="80"/>
      <c r="EN133" s="81"/>
      <c r="EO133" s="124">
        <v>12</v>
      </c>
      <c r="EP133" s="204">
        <f t="shared" si="149"/>
        <v>36.82440178013259</v>
      </c>
      <c r="EQ133" s="80"/>
      <c r="ES133" s="41">
        <v>11.5</v>
      </c>
      <c r="ET133" s="124">
        <f t="shared" si="165"/>
        <v>2.2428571428571437E-2</v>
      </c>
      <c r="EU133" s="129">
        <f t="shared" si="166"/>
        <v>0</v>
      </c>
      <c r="EV133" s="119"/>
      <c r="EW133" s="451">
        <f t="shared" si="167"/>
        <v>0</v>
      </c>
      <c r="EX133" s="80"/>
      <c r="EZ133" s="41">
        <v>11.9</v>
      </c>
      <c r="FA133" s="101">
        <f t="shared" si="154"/>
        <v>1.9800000000000012E-2</v>
      </c>
      <c r="FB133" s="101">
        <f t="shared" si="155"/>
        <v>-9.900000000000006E-3</v>
      </c>
      <c r="FC133" s="543">
        <f t="shared" si="156"/>
        <v>-39959340.485544845</v>
      </c>
      <c r="FD133" s="514"/>
      <c r="FE133" s="544"/>
      <c r="FF133" s="80"/>
      <c r="FH133" s="41">
        <v>11.7</v>
      </c>
      <c r="FI133" s="101">
        <f t="shared" si="160"/>
        <v>2.1114285714285724E-2</v>
      </c>
      <c r="FJ133" s="119">
        <f t="shared" si="114"/>
        <v>-23201385.917273082</v>
      </c>
      <c r="FK133" s="541">
        <f t="shared" si="161"/>
        <v>23201385.917273082</v>
      </c>
      <c r="FL133" s="541"/>
      <c r="FM133" s="541"/>
      <c r="FN133" s="170">
        <f t="shared" si="115"/>
        <v>0</v>
      </c>
      <c r="FO133" s="184">
        <f t="shared" si="116"/>
        <v>-46402771.834546164</v>
      </c>
      <c r="FP133" s="80"/>
      <c r="FR133" s="41">
        <v>11.9</v>
      </c>
      <c r="FS133" s="101">
        <f t="shared" si="157"/>
        <v>1.9800000000000012E-2</v>
      </c>
      <c r="FT133" s="190">
        <f t="shared" si="104"/>
        <v>1596748892039703.3</v>
      </c>
      <c r="FU133" s="172">
        <f t="shared" si="105"/>
        <v>11.261447124303414</v>
      </c>
      <c r="FX133" s="80"/>
      <c r="GA133" s="51"/>
      <c r="GB133" s="41">
        <v>12.6</v>
      </c>
      <c r="GC133" s="42">
        <v>14</v>
      </c>
      <c r="GD133" s="50"/>
      <c r="GE133" s="51"/>
      <c r="GF133" s="41">
        <v>12.6</v>
      </c>
      <c r="GG133" s="42">
        <v>-39.199999999982538</v>
      </c>
      <c r="GH133" s="50"/>
      <c r="GI133" s="51"/>
      <c r="GJ133" s="41">
        <v>12.6</v>
      </c>
      <c r="GK133" s="42">
        <v>-21</v>
      </c>
      <c r="GL133" s="50"/>
      <c r="GM133" s="51"/>
      <c r="GN133" s="41">
        <v>12.6</v>
      </c>
      <c r="GO133" s="42">
        <v>9.7999999999992724</v>
      </c>
      <c r="GP133" s="88"/>
    </row>
    <row r="134" spans="11:198">
      <c r="K134" s="63">
        <v>10.8</v>
      </c>
      <c r="L134" s="64">
        <f t="shared" si="178"/>
        <v>16.796230001616252</v>
      </c>
      <c r="N134" s="63">
        <v>10.8</v>
      </c>
      <c r="O134" s="64">
        <f t="shared" si="179"/>
        <v>5.8054965515042962</v>
      </c>
      <c r="BJ134" s="198"/>
      <c r="BK134" s="199"/>
      <c r="BL134" s="124">
        <v>11.1</v>
      </c>
      <c r="BM134" s="101">
        <f t="shared" si="127"/>
        <v>2.5057142857142875E-2</v>
      </c>
      <c r="BN134" s="101">
        <f t="shared" si="135"/>
        <v>6.0000000000000001E-3</v>
      </c>
      <c r="BO134" s="101">
        <f t="shared" si="171"/>
        <v>6.0000000000000001E-3</v>
      </c>
      <c r="BP134" s="101">
        <f t="shared" si="172"/>
        <v>3.3142857142857141E-2</v>
      </c>
      <c r="BQ134" s="119"/>
      <c r="BR134" s="204">
        <f t="shared" si="136"/>
        <v>2.2571428571428569E-2</v>
      </c>
      <c r="BS134" s="101">
        <f t="shared" si="137"/>
        <v>4.2142857142857142E-2</v>
      </c>
      <c r="BT134" s="201">
        <f t="shared" si="138"/>
        <v>1.5034285714285727E-4</v>
      </c>
      <c r="BU134" s="201">
        <f t="shared" si="139"/>
        <v>4.5102857142857176E-10</v>
      </c>
      <c r="BV134" s="201">
        <f t="shared" si="140"/>
        <v>1.8202868804664718E-8</v>
      </c>
      <c r="BW134" s="101">
        <f t="shared" si="141"/>
        <v>1.9571428571428573E-2</v>
      </c>
      <c r="BX134" s="119"/>
      <c r="BY134" s="202">
        <f t="shared" si="142"/>
        <v>1.3427982740524792E-7</v>
      </c>
      <c r="BZ134" s="42"/>
      <c r="CA134" s="119"/>
      <c r="CB134" s="81"/>
      <c r="CC134" s="124">
        <v>11.1</v>
      </c>
      <c r="CD134" s="101">
        <f t="shared" si="143"/>
        <v>6.0000000000000001E-3</v>
      </c>
      <c r="CE134" s="101">
        <f t="shared" si="144"/>
        <v>2.5057142857142875E-2</v>
      </c>
      <c r="CF134" s="101">
        <f t="shared" si="173"/>
        <v>3.3142857142857141E-2</v>
      </c>
      <c r="CG134" s="101">
        <f t="shared" si="174"/>
        <v>6.0000000000000001E-3</v>
      </c>
      <c r="CI134" s="204">
        <f t="shared" si="145"/>
        <v>1.2528571428571438E-2</v>
      </c>
      <c r="CJ134" s="201">
        <f t="shared" si="175"/>
        <v>7.8661939708454979E-9</v>
      </c>
      <c r="CK134" s="201">
        <f t="shared" si="176"/>
        <v>5.9657142857142848E-10</v>
      </c>
      <c r="CM134" s="206">
        <f t="shared" si="177"/>
        <v>1.6328959370262424E-8</v>
      </c>
      <c r="CN134" s="209"/>
      <c r="CR134" s="81"/>
      <c r="CS134" s="124">
        <v>12.1</v>
      </c>
      <c r="CT134" s="204">
        <f t="shared" si="92"/>
        <v>11.679855244228188</v>
      </c>
      <c r="CU134" s="80"/>
      <c r="CW134" s="57">
        <v>11.6</v>
      </c>
      <c r="CX134" s="111">
        <f t="shared" si="162"/>
        <v>3.9428571428571438E-2</v>
      </c>
      <c r="CY134" s="129">
        <f t="shared" si="163"/>
        <v>0</v>
      </c>
      <c r="CZ134" s="130"/>
      <c r="DA134" s="174">
        <f t="shared" si="164"/>
        <v>0</v>
      </c>
      <c r="DB134" s="80"/>
      <c r="DD134" s="57">
        <v>12</v>
      </c>
      <c r="DE134" s="111">
        <f t="shared" si="150"/>
        <v>3.485714285714285E-2</v>
      </c>
      <c r="DF134" s="123">
        <f t="shared" si="151"/>
        <v>-1.7428571428571425E-2</v>
      </c>
      <c r="DG134" s="552">
        <f t="shared" si="152"/>
        <v>9139758.2480405234</v>
      </c>
      <c r="DH134" s="496"/>
      <c r="DI134" s="553"/>
      <c r="DJ134" s="80"/>
      <c r="DL134" s="57">
        <v>11.8</v>
      </c>
      <c r="DM134" s="111">
        <f t="shared" si="158"/>
        <v>3.714285714285713E-2</v>
      </c>
      <c r="DN134" s="101">
        <f t="shared" si="111"/>
        <v>1882640.3292831106</v>
      </c>
      <c r="DO134" s="470">
        <f t="shared" si="159"/>
        <v>1882640.3292831106</v>
      </c>
      <c r="DP134" s="470"/>
      <c r="DQ134" s="470"/>
      <c r="DR134" s="170">
        <f t="shared" si="112"/>
        <v>3765280.6585662211</v>
      </c>
      <c r="DS134" s="171">
        <f t="shared" si="113"/>
        <v>0</v>
      </c>
      <c r="DT134" s="80"/>
      <c r="DV134" s="57">
        <v>12</v>
      </c>
      <c r="DW134" s="111">
        <f t="shared" si="153"/>
        <v>3.485714285714285E-2</v>
      </c>
      <c r="DX134" s="190">
        <f t="shared" si="102"/>
        <v>83535180832624.781</v>
      </c>
      <c r="DY134" s="172">
        <f t="shared" si="148"/>
        <v>49.235437939124452</v>
      </c>
      <c r="EB134" s="80"/>
      <c r="ED134" s="81"/>
      <c r="EE134" s="124">
        <v>11.4</v>
      </c>
      <c r="EF134" s="417">
        <f t="shared" si="168"/>
        <v>1.785714285714286E-2</v>
      </c>
      <c r="EG134" s="579">
        <f t="shared" si="169"/>
        <v>2.4734693877551033E-6</v>
      </c>
      <c r="EH134" s="579"/>
      <c r="EI134" s="119">
        <f t="shared" si="170"/>
        <v>37.992757512099843</v>
      </c>
      <c r="EJ134" s="172">
        <f t="shared" si="126"/>
        <v>9.2122821010960525</v>
      </c>
      <c r="EK134" s="80"/>
      <c r="EN134" s="81"/>
      <c r="EO134" s="124">
        <v>12.1</v>
      </c>
      <c r="EP134" s="204">
        <f t="shared" si="149"/>
        <v>33.754155665736285</v>
      </c>
      <c r="EQ134" s="80"/>
      <c r="ES134" s="41">
        <v>11.6</v>
      </c>
      <c r="ET134" s="124">
        <f t="shared" si="165"/>
        <v>2.177142857142858E-2</v>
      </c>
      <c r="EU134" s="129">
        <f t="shared" si="166"/>
        <v>0</v>
      </c>
      <c r="EV134" s="119"/>
      <c r="EW134" s="451">
        <f t="shared" si="167"/>
        <v>0</v>
      </c>
      <c r="EX134" s="80"/>
      <c r="EZ134" s="41">
        <v>12</v>
      </c>
      <c r="FA134" s="101">
        <f t="shared" si="154"/>
        <v>1.9142857142857156E-2</v>
      </c>
      <c r="FB134" s="101">
        <f t="shared" si="155"/>
        <v>-9.5714285714285779E-3</v>
      </c>
      <c r="FC134" s="543">
        <f t="shared" si="156"/>
        <v>-36824401.780132592</v>
      </c>
      <c r="FD134" s="514"/>
      <c r="FE134" s="544"/>
      <c r="FF134" s="80"/>
      <c r="FH134" s="41">
        <v>11.8</v>
      </c>
      <c r="FI134" s="101">
        <f t="shared" si="160"/>
        <v>2.0457142857142868E-2</v>
      </c>
      <c r="FJ134" s="119">
        <f t="shared" si="114"/>
        <v>-21576856.849928282</v>
      </c>
      <c r="FK134" s="541">
        <f t="shared" si="161"/>
        <v>21576856.849928282</v>
      </c>
      <c r="FL134" s="541"/>
      <c r="FM134" s="541"/>
      <c r="FN134" s="170">
        <f t="shared" si="115"/>
        <v>0</v>
      </c>
      <c r="FO134" s="184">
        <f t="shared" si="116"/>
        <v>-43153713.699856564</v>
      </c>
      <c r="FP134" s="80"/>
      <c r="FR134" s="41">
        <v>12</v>
      </c>
      <c r="FS134" s="101">
        <f t="shared" si="157"/>
        <v>1.9142857142857156E-2</v>
      </c>
      <c r="FT134" s="190">
        <f t="shared" si="104"/>
        <v>1356036566464632.5</v>
      </c>
      <c r="FU134" s="172">
        <f t="shared" si="105"/>
        <v>12.220157782516452</v>
      </c>
      <c r="FX134" s="80"/>
      <c r="GA134" s="51"/>
      <c r="GB134" s="41">
        <v>12.7</v>
      </c>
      <c r="GC134" s="42">
        <v>21.357142857143117</v>
      </c>
      <c r="GD134" s="50"/>
      <c r="GE134" s="51"/>
      <c r="GF134" s="41">
        <v>12.7</v>
      </c>
      <c r="GG134" s="42">
        <v>-37.421428571426077</v>
      </c>
      <c r="GH134" s="50"/>
      <c r="GI134" s="51"/>
      <c r="GJ134" s="41">
        <v>12.7</v>
      </c>
      <c r="GK134" s="42">
        <v>-18.107142857142662</v>
      </c>
      <c r="GL134" s="50"/>
      <c r="GM134" s="51"/>
      <c r="GN134" s="41">
        <v>12.7</v>
      </c>
      <c r="GO134" s="42">
        <v>7.8464285714289872</v>
      </c>
      <c r="GP134" s="88"/>
    </row>
    <row r="135" spans="11:198">
      <c r="K135" s="63">
        <v>10.9</v>
      </c>
      <c r="L135" s="64">
        <f t="shared" si="178"/>
        <v>19.107085859871653</v>
      </c>
      <c r="N135" s="63">
        <v>10.9</v>
      </c>
      <c r="O135" s="64">
        <f t="shared" si="179"/>
        <v>6.0873362269344709</v>
      </c>
      <c r="BJ135" s="198"/>
      <c r="BK135" s="199"/>
      <c r="BL135" s="124">
        <v>11.2</v>
      </c>
      <c r="BM135" s="101">
        <f t="shared" si="127"/>
        <v>2.4400000000000019E-2</v>
      </c>
      <c r="BN135" s="101">
        <f t="shared" si="135"/>
        <v>6.0000000000000001E-3</v>
      </c>
      <c r="BO135" s="101">
        <f t="shared" si="171"/>
        <v>6.0000000000000001E-3</v>
      </c>
      <c r="BP135" s="101">
        <f t="shared" si="172"/>
        <v>3.2000000000000001E-2</v>
      </c>
      <c r="BQ135" s="119"/>
      <c r="BR135" s="204">
        <f t="shared" si="136"/>
        <v>2.1999999999999999E-2</v>
      </c>
      <c r="BS135" s="101">
        <f t="shared" si="137"/>
        <v>4.1000000000000002E-2</v>
      </c>
      <c r="BT135" s="201">
        <f t="shared" si="138"/>
        <v>1.4640000000000012E-4</v>
      </c>
      <c r="BU135" s="201">
        <f t="shared" si="139"/>
        <v>4.3920000000000035E-10</v>
      </c>
      <c r="BV135" s="201">
        <f t="shared" si="140"/>
        <v>1.6384E-8</v>
      </c>
      <c r="BW135" s="101">
        <f t="shared" si="141"/>
        <v>1.9000000000000003E-2</v>
      </c>
      <c r="BX135" s="119"/>
      <c r="BY135" s="202">
        <f t="shared" si="142"/>
        <v>1.229632000000001E-7</v>
      </c>
      <c r="BZ135" s="42"/>
      <c r="CA135" s="119"/>
      <c r="CB135" s="81"/>
      <c r="CC135" s="124">
        <v>11.2</v>
      </c>
      <c r="CD135" s="101">
        <f t="shared" si="143"/>
        <v>6.0000000000000001E-3</v>
      </c>
      <c r="CE135" s="101">
        <f t="shared" si="144"/>
        <v>2.4400000000000019E-2</v>
      </c>
      <c r="CF135" s="101">
        <f t="shared" si="173"/>
        <v>3.2000000000000001E-2</v>
      </c>
      <c r="CG135" s="101">
        <f t="shared" si="174"/>
        <v>6.0000000000000001E-3</v>
      </c>
      <c r="CI135" s="204">
        <f t="shared" si="145"/>
        <v>1.2200000000000009E-2</v>
      </c>
      <c r="CJ135" s="201">
        <f t="shared" si="175"/>
        <v>7.2633920000000168E-9</v>
      </c>
      <c r="CK135" s="201">
        <f t="shared" si="176"/>
        <v>5.7599999999999998E-10</v>
      </c>
      <c r="CM135" s="206">
        <f t="shared" si="177"/>
        <v>1.5102784000000033E-8</v>
      </c>
      <c r="CN135" s="209"/>
      <c r="CR135" s="81"/>
      <c r="CS135" s="124">
        <v>12.2</v>
      </c>
      <c r="CT135" s="204">
        <f t="shared" si="92"/>
        <v>14.103591290413627</v>
      </c>
      <c r="CU135" s="80"/>
      <c r="CW135" s="41">
        <v>11.7</v>
      </c>
      <c r="CX135" s="111">
        <f t="shared" si="162"/>
        <v>3.8285714285714298E-2</v>
      </c>
      <c r="CY135" s="129">
        <f t="shared" si="163"/>
        <v>0</v>
      </c>
      <c r="CZ135" s="130"/>
      <c r="DA135" s="174">
        <f t="shared" si="164"/>
        <v>0</v>
      </c>
      <c r="DB135" s="80"/>
      <c r="DD135" s="41">
        <v>12.1</v>
      </c>
      <c r="DE135" s="111">
        <f t="shared" si="150"/>
        <v>3.3714285714285711E-2</v>
      </c>
      <c r="DF135" s="123">
        <f t="shared" si="151"/>
        <v>-1.6857142857142855E-2</v>
      </c>
      <c r="DG135" s="552">
        <f t="shared" si="152"/>
        <v>11679855.244228188</v>
      </c>
      <c r="DH135" s="496"/>
      <c r="DI135" s="553"/>
      <c r="DJ135" s="80"/>
      <c r="DL135" s="41">
        <v>11.9</v>
      </c>
      <c r="DM135" s="111">
        <f t="shared" si="158"/>
        <v>3.599999999999999E-2</v>
      </c>
      <c r="DN135" s="101">
        <f t="shared" si="111"/>
        <v>3248762.3762359065</v>
      </c>
      <c r="DO135" s="470">
        <f t="shared" si="159"/>
        <v>3248762.3762359065</v>
      </c>
      <c r="DP135" s="470"/>
      <c r="DQ135" s="470"/>
      <c r="DR135" s="170">
        <f t="shared" si="112"/>
        <v>6497524.752471813</v>
      </c>
      <c r="DS135" s="171">
        <f t="shared" si="113"/>
        <v>0</v>
      </c>
      <c r="DT135" s="80"/>
      <c r="DV135" s="41">
        <v>12.1</v>
      </c>
      <c r="DW135" s="111">
        <f t="shared" si="153"/>
        <v>3.3714285714285711E-2</v>
      </c>
      <c r="DX135" s="190">
        <f t="shared" si="102"/>
        <v>136419018526124.7</v>
      </c>
      <c r="DY135" s="172">
        <f t="shared" si="148"/>
        <v>38.527874754473146</v>
      </c>
      <c r="EB135" s="80"/>
      <c r="ED135" s="81"/>
      <c r="EE135" s="124">
        <v>11.5</v>
      </c>
      <c r="EF135" s="417">
        <f t="shared" si="168"/>
        <v>1.728571428571429E-2</v>
      </c>
      <c r="EG135" s="579">
        <f t="shared" si="169"/>
        <v>2.3261632653061235E-6</v>
      </c>
      <c r="EH135" s="579"/>
      <c r="EI135" s="119">
        <f t="shared" si="170"/>
        <v>34.210063485324078</v>
      </c>
      <c r="EJ135" s="172">
        <f t="shared" si="126"/>
        <v>10.230907643598732</v>
      </c>
      <c r="EK135" s="80"/>
      <c r="EN135" s="81"/>
      <c r="EO135" s="124">
        <v>12.2</v>
      </c>
      <c r="EP135" s="204">
        <f t="shared" si="149"/>
        <v>30.754428537571155</v>
      </c>
      <c r="EQ135" s="80"/>
      <c r="ES135" s="41">
        <v>11.7</v>
      </c>
      <c r="ET135" s="124">
        <f t="shared" si="165"/>
        <v>2.1114285714285724E-2</v>
      </c>
      <c r="EU135" s="129">
        <f t="shared" si="166"/>
        <v>0</v>
      </c>
      <c r="EV135" s="119"/>
      <c r="EW135" s="451">
        <f t="shared" si="167"/>
        <v>0</v>
      </c>
      <c r="EX135" s="80"/>
      <c r="EZ135" s="41">
        <v>12.1</v>
      </c>
      <c r="FA135" s="101">
        <f t="shared" si="154"/>
        <v>1.84857142857143E-2</v>
      </c>
      <c r="FB135" s="101">
        <f t="shared" si="155"/>
        <v>-9.2428571428571499E-3</v>
      </c>
      <c r="FC135" s="543">
        <f t="shared" si="156"/>
        <v>-33754155.665736288</v>
      </c>
      <c r="FD135" s="514"/>
      <c r="FE135" s="544"/>
      <c r="FF135" s="80"/>
      <c r="FH135" s="41">
        <v>11.9</v>
      </c>
      <c r="FI135" s="101">
        <f t="shared" si="160"/>
        <v>1.9800000000000012E-2</v>
      </c>
      <c r="FJ135" s="119">
        <f t="shared" si="114"/>
        <v>-19979670.242772423</v>
      </c>
      <c r="FK135" s="541">
        <f t="shared" si="161"/>
        <v>19979670.242772423</v>
      </c>
      <c r="FL135" s="541"/>
      <c r="FM135" s="541"/>
      <c r="FN135" s="170">
        <f t="shared" si="115"/>
        <v>0</v>
      </c>
      <c r="FO135" s="184">
        <f t="shared" si="116"/>
        <v>-39959340.485544845</v>
      </c>
      <c r="FP135" s="80"/>
      <c r="FR135" s="41">
        <v>12.1</v>
      </c>
      <c r="FS135" s="101">
        <f t="shared" si="157"/>
        <v>1.84857142857143E-2</v>
      </c>
      <c r="FT135" s="190">
        <f t="shared" si="104"/>
        <v>1139343024706757.3</v>
      </c>
      <c r="FU135" s="172">
        <f t="shared" si="105"/>
        <v>13.331691790969408</v>
      </c>
      <c r="FX135" s="80"/>
      <c r="GA135" s="51"/>
      <c r="GB135" s="41">
        <v>12.8</v>
      </c>
      <c r="GC135" s="42">
        <v>27.42857142856883</v>
      </c>
      <c r="GD135" s="50"/>
      <c r="GE135" s="51"/>
      <c r="GF135" s="41">
        <v>12.8</v>
      </c>
      <c r="GG135" s="42">
        <v>-34.971428571414435</v>
      </c>
      <c r="GH135" s="50"/>
      <c r="GI135" s="51"/>
      <c r="GJ135" s="41">
        <v>12.8</v>
      </c>
      <c r="GK135" s="42">
        <v>-15.428571428571558</v>
      </c>
      <c r="GL135" s="50"/>
      <c r="GM135" s="51"/>
      <c r="GN135" s="41">
        <v>12.8</v>
      </c>
      <c r="GO135" s="42">
        <v>6.1714285714297148</v>
      </c>
      <c r="GP135" s="88"/>
    </row>
    <row r="136" spans="11:198">
      <c r="K136" s="63">
        <v>11</v>
      </c>
      <c r="L136" s="64">
        <f t="shared" si="178"/>
        <v>22.121904761903693</v>
      </c>
      <c r="N136" s="63">
        <v>11</v>
      </c>
      <c r="O136" s="64">
        <f t="shared" si="179"/>
        <v>6.3954285714285053</v>
      </c>
      <c r="BJ136" s="198"/>
      <c r="BK136" s="199"/>
      <c r="BL136" s="124">
        <v>11.3</v>
      </c>
      <c r="BM136" s="101">
        <f t="shared" si="127"/>
        <v>2.3742857142857149E-2</v>
      </c>
      <c r="BN136" s="101">
        <f t="shared" si="135"/>
        <v>6.0000000000000001E-3</v>
      </c>
      <c r="BO136" s="101">
        <f t="shared" si="171"/>
        <v>6.0000000000000001E-3</v>
      </c>
      <c r="BP136" s="101">
        <f t="shared" si="172"/>
        <v>3.0857142857142861E-2</v>
      </c>
      <c r="BQ136" s="119"/>
      <c r="BR136" s="204">
        <f t="shared" si="136"/>
        <v>2.1428571428571429E-2</v>
      </c>
      <c r="BS136" s="101">
        <f t="shared" si="137"/>
        <v>3.9857142857142862E-2</v>
      </c>
      <c r="BT136" s="201">
        <f t="shared" si="138"/>
        <v>1.4245714285714289E-4</v>
      </c>
      <c r="BU136" s="201">
        <f t="shared" si="139"/>
        <v>4.2737142857142864E-10</v>
      </c>
      <c r="BV136" s="201">
        <f t="shared" si="140"/>
        <v>1.4690518950437322E-8</v>
      </c>
      <c r="BW136" s="101">
        <f t="shared" si="141"/>
        <v>1.8428571428571433E-2</v>
      </c>
      <c r="BX136" s="119"/>
      <c r="BY136" s="202">
        <f t="shared" si="142"/>
        <v>1.1230564198250737E-7</v>
      </c>
      <c r="BZ136" s="42"/>
      <c r="CA136" s="119"/>
      <c r="CB136" s="81"/>
      <c r="CC136" s="124">
        <v>11.3</v>
      </c>
      <c r="CD136" s="101">
        <f t="shared" si="143"/>
        <v>6.0000000000000001E-3</v>
      </c>
      <c r="CE136" s="101">
        <f t="shared" si="144"/>
        <v>2.3742857142857149E-2</v>
      </c>
      <c r="CF136" s="101">
        <f t="shared" si="173"/>
        <v>3.0857142857142861E-2</v>
      </c>
      <c r="CG136" s="101">
        <f t="shared" si="174"/>
        <v>6.0000000000000001E-3</v>
      </c>
      <c r="CI136" s="204">
        <f t="shared" si="145"/>
        <v>1.1871428571428574E-2</v>
      </c>
      <c r="CJ136" s="201">
        <f t="shared" si="175"/>
        <v>6.6922004781341156E-9</v>
      </c>
      <c r="CK136" s="201">
        <f t="shared" si="176"/>
        <v>5.5542857142857148E-10</v>
      </c>
      <c r="CM136" s="206">
        <f t="shared" si="177"/>
        <v>1.3939829527696802E-8</v>
      </c>
      <c r="CN136" s="209"/>
      <c r="CR136" s="81"/>
      <c r="CS136" s="124">
        <v>12.3</v>
      </c>
      <c r="CT136" s="204">
        <f t="shared" si="92"/>
        <v>16.394208327630121</v>
      </c>
      <c r="CU136" s="80"/>
      <c r="CW136" s="57">
        <v>11.8</v>
      </c>
      <c r="CX136" s="111">
        <f t="shared" si="162"/>
        <v>3.714285714285713E-2</v>
      </c>
      <c r="CY136" s="129">
        <f t="shared" si="163"/>
        <v>0</v>
      </c>
      <c r="CZ136" s="130"/>
      <c r="DA136" s="174">
        <f t="shared" si="164"/>
        <v>0</v>
      </c>
      <c r="DB136" s="80"/>
      <c r="DD136" s="57">
        <v>12.2</v>
      </c>
      <c r="DE136" s="111">
        <f t="shared" si="150"/>
        <v>3.2571428571428571E-2</v>
      </c>
      <c r="DF136" s="123">
        <f t="shared" si="151"/>
        <v>-1.6285714285714285E-2</v>
      </c>
      <c r="DG136" s="552">
        <f t="shared" si="152"/>
        <v>14103591.290413627</v>
      </c>
      <c r="DH136" s="496"/>
      <c r="DI136" s="553"/>
      <c r="DJ136" s="80"/>
      <c r="DL136" s="57">
        <v>12</v>
      </c>
      <c r="DM136" s="111">
        <f t="shared" si="158"/>
        <v>3.485714285714285E-2</v>
      </c>
      <c r="DN136" s="101">
        <f t="shared" si="111"/>
        <v>4569879.1240202617</v>
      </c>
      <c r="DO136" s="470">
        <f t="shared" si="159"/>
        <v>4569879.1240202617</v>
      </c>
      <c r="DP136" s="470"/>
      <c r="DQ136" s="470"/>
      <c r="DR136" s="170">
        <f t="shared" si="112"/>
        <v>9139758.2480405234</v>
      </c>
      <c r="DS136" s="171">
        <f t="shared" si="113"/>
        <v>0</v>
      </c>
      <c r="DT136" s="80"/>
      <c r="DV136" s="57">
        <v>12.2</v>
      </c>
      <c r="DW136" s="111">
        <f t="shared" si="153"/>
        <v>3.2571428571428571E-2</v>
      </c>
      <c r="DX136" s="190">
        <f t="shared" si="102"/>
        <v>198911287287031.13</v>
      </c>
      <c r="DY136" s="172">
        <f t="shared" si="148"/>
        <v>31.906766917293623</v>
      </c>
      <c r="EB136" s="80"/>
      <c r="ED136" s="81"/>
      <c r="EE136" s="124">
        <v>11.6</v>
      </c>
      <c r="EF136" s="417">
        <f t="shared" si="168"/>
        <v>1.671428571428572E-2</v>
      </c>
      <c r="EG136" s="579">
        <f t="shared" si="169"/>
        <v>2.1833632653061242E-6</v>
      </c>
      <c r="EH136" s="579"/>
      <c r="EI136" s="119">
        <f t="shared" si="170"/>
        <v>30.446034113989171</v>
      </c>
      <c r="EJ136" s="172">
        <f t="shared" si="126"/>
        <v>11.49575010950881</v>
      </c>
      <c r="EK136" s="80"/>
      <c r="EN136" s="81"/>
      <c r="EO136" s="124">
        <v>12.3</v>
      </c>
      <c r="EP136" s="204">
        <f t="shared" si="149"/>
        <v>27.831681113105017</v>
      </c>
      <c r="EQ136" s="80"/>
      <c r="ES136" s="41">
        <v>11.8</v>
      </c>
      <c r="ET136" s="124">
        <f t="shared" si="165"/>
        <v>2.0457142857142868E-2</v>
      </c>
      <c r="EU136" s="129">
        <f t="shared" si="166"/>
        <v>0</v>
      </c>
      <c r="EV136" s="119"/>
      <c r="EW136" s="451">
        <f t="shared" si="167"/>
        <v>0</v>
      </c>
      <c r="EX136" s="80"/>
      <c r="EZ136" s="41">
        <v>12.2</v>
      </c>
      <c r="FA136" s="101">
        <f t="shared" si="154"/>
        <v>1.7828571428571444E-2</v>
      </c>
      <c r="FB136" s="101">
        <f t="shared" si="155"/>
        <v>-8.9142857142857218E-3</v>
      </c>
      <c r="FC136" s="543">
        <f t="shared" si="156"/>
        <v>-30754428.537571155</v>
      </c>
      <c r="FD136" s="514"/>
      <c r="FE136" s="544"/>
      <c r="FF136" s="80"/>
      <c r="FH136" s="41">
        <v>12</v>
      </c>
      <c r="FI136" s="101">
        <f t="shared" si="160"/>
        <v>1.9142857142857156E-2</v>
      </c>
      <c r="FJ136" s="119">
        <f t="shared" si="114"/>
        <v>-18412200.890066296</v>
      </c>
      <c r="FK136" s="541">
        <f t="shared" si="161"/>
        <v>18412200.890066296</v>
      </c>
      <c r="FL136" s="541"/>
      <c r="FM136" s="541"/>
      <c r="FN136" s="170">
        <f t="shared" si="115"/>
        <v>0</v>
      </c>
      <c r="FO136" s="184">
        <f t="shared" si="116"/>
        <v>-36824401.780132592</v>
      </c>
      <c r="FP136" s="80"/>
      <c r="FR136" s="41">
        <v>12.2</v>
      </c>
      <c r="FS136" s="101">
        <f t="shared" si="157"/>
        <v>1.7828571428571444E-2</v>
      </c>
      <c r="FT136" s="190">
        <f t="shared" si="104"/>
        <v>945834874672571</v>
      </c>
      <c r="FU136" s="172">
        <f t="shared" si="105"/>
        <v>14.632039072039898</v>
      </c>
      <c r="FX136" s="80"/>
      <c r="GA136" s="51"/>
      <c r="GB136" s="41">
        <v>12.9</v>
      </c>
      <c r="GC136" s="42">
        <v>32.214285714284415</v>
      </c>
      <c r="GD136" s="50"/>
      <c r="GE136" s="51"/>
      <c r="GF136" s="41">
        <v>12.9</v>
      </c>
      <c r="GG136" s="42">
        <v>-31.978571428568102</v>
      </c>
      <c r="GH136" s="50"/>
      <c r="GI136" s="51"/>
      <c r="GJ136" s="41">
        <v>12.9</v>
      </c>
      <c r="GK136" s="42">
        <v>-12.964285714285325</v>
      </c>
      <c r="GL136" s="50"/>
      <c r="GM136" s="51"/>
      <c r="GN136" s="41">
        <v>12.9</v>
      </c>
      <c r="GO136" s="42">
        <v>4.7535714285695576</v>
      </c>
      <c r="GP136" s="88"/>
    </row>
    <row r="137" spans="11:198">
      <c r="K137" s="63">
        <v>11.1</v>
      </c>
      <c r="L137" s="64">
        <f t="shared" si="178"/>
        <v>26.214848952869211</v>
      </c>
      <c r="N137" s="63">
        <v>11.1</v>
      </c>
      <c r="O137" s="64">
        <f t="shared" si="179"/>
        <v>6.7333859197563353</v>
      </c>
      <c r="BJ137" s="198"/>
      <c r="BK137" s="199"/>
      <c r="BL137" s="124">
        <v>11.4</v>
      </c>
      <c r="BM137" s="101">
        <f t="shared" si="127"/>
        <v>2.3085714285714293E-2</v>
      </c>
      <c r="BN137" s="101">
        <f t="shared" si="135"/>
        <v>6.0000000000000001E-3</v>
      </c>
      <c r="BO137" s="101">
        <f t="shared" si="171"/>
        <v>6.0000000000000001E-3</v>
      </c>
      <c r="BP137" s="101">
        <f t="shared" si="172"/>
        <v>2.9714285714285721E-2</v>
      </c>
      <c r="BQ137" s="119"/>
      <c r="BR137" s="204">
        <f t="shared" si="136"/>
        <v>2.0857142857142859E-2</v>
      </c>
      <c r="BS137" s="101">
        <f t="shared" si="137"/>
        <v>3.8714285714285722E-2</v>
      </c>
      <c r="BT137" s="201">
        <f t="shared" si="138"/>
        <v>1.3851428571428576E-4</v>
      </c>
      <c r="BU137" s="201">
        <f t="shared" si="139"/>
        <v>4.1554285714285728E-10</v>
      </c>
      <c r="BV137" s="201">
        <f t="shared" si="140"/>
        <v>1.3117947521865898E-8</v>
      </c>
      <c r="BW137" s="101">
        <f t="shared" si="141"/>
        <v>1.7857142857142863E-2</v>
      </c>
      <c r="BX137" s="119"/>
      <c r="BY137" s="202">
        <f t="shared" si="142"/>
        <v>1.0228722565597677E-7</v>
      </c>
      <c r="BZ137" s="42"/>
      <c r="CA137" s="119"/>
      <c r="CB137" s="81"/>
      <c r="CC137" s="124">
        <v>11.4</v>
      </c>
      <c r="CD137" s="101">
        <f t="shared" si="143"/>
        <v>6.0000000000000001E-3</v>
      </c>
      <c r="CE137" s="101">
        <f t="shared" si="144"/>
        <v>2.3085714285714293E-2</v>
      </c>
      <c r="CF137" s="101">
        <f t="shared" si="173"/>
        <v>2.9714285714285721E-2</v>
      </c>
      <c r="CG137" s="101">
        <f t="shared" si="174"/>
        <v>6.0000000000000001E-3</v>
      </c>
      <c r="CI137" s="204">
        <f t="shared" si="145"/>
        <v>1.1542857142857146E-2</v>
      </c>
      <c r="CJ137" s="201">
        <f t="shared" si="175"/>
        <v>6.1517680699708514E-9</v>
      </c>
      <c r="CK137" s="201">
        <f t="shared" si="176"/>
        <v>5.3485714285714297E-10</v>
      </c>
      <c r="CM137" s="206">
        <f t="shared" si="177"/>
        <v>1.2838393282798846E-8</v>
      </c>
      <c r="CN137" s="209"/>
      <c r="CR137" s="81"/>
      <c r="CS137" s="124">
        <v>12.4</v>
      </c>
      <c r="CT137" s="204">
        <f t="shared" si="92"/>
        <v>18.531878770814046</v>
      </c>
      <c r="CU137" s="80"/>
      <c r="CW137" s="41">
        <v>11.9</v>
      </c>
      <c r="CX137" s="111">
        <f t="shared" si="162"/>
        <v>3.599999999999999E-2</v>
      </c>
      <c r="CY137" s="129">
        <f t="shared" si="163"/>
        <v>0</v>
      </c>
      <c r="CZ137" s="130"/>
      <c r="DA137" s="174">
        <f t="shared" si="164"/>
        <v>0</v>
      </c>
      <c r="DB137" s="80"/>
      <c r="DD137" s="41">
        <v>12.3</v>
      </c>
      <c r="DE137" s="111">
        <f t="shared" si="150"/>
        <v>3.1428571428571431E-2</v>
      </c>
      <c r="DF137" s="123">
        <f t="shared" si="151"/>
        <v>-1.5714285714285715E-2</v>
      </c>
      <c r="DG137" s="552">
        <f t="shared" si="152"/>
        <v>16394208.327630121</v>
      </c>
      <c r="DH137" s="496"/>
      <c r="DI137" s="553"/>
      <c r="DJ137" s="80"/>
      <c r="DL137" s="41">
        <v>12.1</v>
      </c>
      <c r="DM137" s="111">
        <f t="shared" si="158"/>
        <v>3.3714285714285711E-2</v>
      </c>
      <c r="DN137" s="101">
        <f t="shared" si="111"/>
        <v>5839927.622114094</v>
      </c>
      <c r="DO137" s="470">
        <f t="shared" si="159"/>
        <v>5839927.622114094</v>
      </c>
      <c r="DP137" s="470"/>
      <c r="DQ137" s="470"/>
      <c r="DR137" s="170">
        <f t="shared" si="112"/>
        <v>11679855.244228188</v>
      </c>
      <c r="DS137" s="171">
        <f t="shared" si="113"/>
        <v>0</v>
      </c>
      <c r="DT137" s="80"/>
      <c r="DV137" s="41">
        <v>12.3</v>
      </c>
      <c r="DW137" s="111">
        <f t="shared" si="153"/>
        <v>3.1428571428571431E-2</v>
      </c>
      <c r="DX137" s="190">
        <f t="shared" si="102"/>
        <v>268770066689736.81</v>
      </c>
      <c r="DY137" s="172">
        <f t="shared" si="148"/>
        <v>27.448717925682853</v>
      </c>
      <c r="EB137" s="80"/>
      <c r="ED137" s="81"/>
      <c r="EE137" s="124">
        <v>11.7</v>
      </c>
      <c r="EF137" s="417">
        <f t="shared" si="168"/>
        <v>1.614285714285715E-2</v>
      </c>
      <c r="EG137" s="579">
        <f t="shared" si="169"/>
        <v>2.0450693877551038E-6</v>
      </c>
      <c r="EH137" s="579"/>
      <c r="EI137" s="119">
        <f t="shared" si="170"/>
        <v>26.703556200691427</v>
      </c>
      <c r="EJ137" s="172">
        <f t="shared" si="126"/>
        <v>13.106868514798698</v>
      </c>
      <c r="EK137" s="80"/>
      <c r="EN137" s="81"/>
      <c r="EO137" s="124">
        <v>12.4</v>
      </c>
      <c r="EP137" s="204">
        <f t="shared" si="149"/>
        <v>24.993080535008435</v>
      </c>
      <c r="EQ137" s="80"/>
      <c r="ES137" s="41">
        <v>11.9</v>
      </c>
      <c r="ET137" s="124">
        <f t="shared" si="165"/>
        <v>1.9800000000000012E-2</v>
      </c>
      <c r="EU137" s="129">
        <f t="shared" si="166"/>
        <v>0</v>
      </c>
      <c r="EV137" s="119"/>
      <c r="EW137" s="451">
        <f t="shared" si="167"/>
        <v>0</v>
      </c>
      <c r="EX137" s="80"/>
      <c r="EZ137" s="41">
        <v>12.3</v>
      </c>
      <c r="FA137" s="101">
        <f t="shared" si="154"/>
        <v>1.7171428571428574E-2</v>
      </c>
      <c r="FB137" s="101">
        <f t="shared" si="155"/>
        <v>-8.5857142857142868E-3</v>
      </c>
      <c r="FC137" s="543">
        <f t="shared" si="156"/>
        <v>-27831681.113105018</v>
      </c>
      <c r="FD137" s="514"/>
      <c r="FE137" s="544"/>
      <c r="FF137" s="80"/>
      <c r="FH137" s="41">
        <v>12.1</v>
      </c>
      <c r="FI137" s="101">
        <f t="shared" si="160"/>
        <v>1.84857142857143E-2</v>
      </c>
      <c r="FJ137" s="119">
        <f t="shared" si="114"/>
        <v>-16877077.832868144</v>
      </c>
      <c r="FK137" s="541">
        <f t="shared" si="161"/>
        <v>16877077.832868144</v>
      </c>
      <c r="FL137" s="541"/>
      <c r="FM137" s="541"/>
      <c r="FN137" s="170">
        <f t="shared" si="115"/>
        <v>0</v>
      </c>
      <c r="FO137" s="184">
        <f t="shared" si="116"/>
        <v>-33754155.665736288</v>
      </c>
      <c r="FP137" s="80"/>
      <c r="FR137" s="41">
        <v>12.3</v>
      </c>
      <c r="FS137" s="101">
        <f t="shared" si="157"/>
        <v>1.7171428571428574E-2</v>
      </c>
      <c r="FT137" s="190">
        <f t="shared" si="104"/>
        <v>774602473581566.5</v>
      </c>
      <c r="FU137" s="172">
        <f t="shared" si="105"/>
        <v>16.168624459702862</v>
      </c>
      <c r="FX137" s="80"/>
      <c r="GA137" s="51"/>
      <c r="GB137" s="41">
        <v>13</v>
      </c>
      <c r="GC137" s="42">
        <v>35.714285714284415</v>
      </c>
      <c r="GD137" s="50"/>
      <c r="GE137" s="51"/>
      <c r="GF137" s="41">
        <v>13</v>
      </c>
      <c r="GG137" s="42">
        <v>-28.571428571420256</v>
      </c>
      <c r="GH137" s="50"/>
      <c r="GI137" s="51"/>
      <c r="GJ137" s="41">
        <v>13</v>
      </c>
      <c r="GK137" s="42">
        <v>-10.714285714285325</v>
      </c>
      <c r="GL137" s="50"/>
      <c r="GM137" s="51"/>
      <c r="GN137" s="41">
        <v>13</v>
      </c>
      <c r="GO137" s="42">
        <v>3.571428571427532</v>
      </c>
      <c r="GP137" s="88"/>
    </row>
    <row r="138" spans="11:198">
      <c r="K138" s="63">
        <v>11.2</v>
      </c>
      <c r="L138" s="64">
        <f t="shared" si="178"/>
        <v>32.081076066786807</v>
      </c>
      <c r="N138" s="63">
        <v>11.2</v>
      </c>
      <c r="O138" s="64">
        <f t="shared" si="179"/>
        <v>7.1054834392775579</v>
      </c>
      <c r="BJ138" s="198"/>
      <c r="BK138" s="199"/>
      <c r="BL138" s="124">
        <v>11.5</v>
      </c>
      <c r="BM138" s="101">
        <f t="shared" si="127"/>
        <v>2.2428571428571437E-2</v>
      </c>
      <c r="BN138" s="101">
        <f t="shared" si="135"/>
        <v>6.0000000000000001E-3</v>
      </c>
      <c r="BO138" s="101">
        <f t="shared" si="171"/>
        <v>6.0000000000000001E-3</v>
      </c>
      <c r="BP138" s="101">
        <f t="shared" si="172"/>
        <v>2.8571428571428581E-2</v>
      </c>
      <c r="BQ138" s="119"/>
      <c r="BR138" s="204">
        <f t="shared" si="136"/>
        <v>2.0285714285714289E-2</v>
      </c>
      <c r="BS138" s="101">
        <f t="shared" si="137"/>
        <v>3.7571428571428582E-2</v>
      </c>
      <c r="BT138" s="201">
        <f t="shared" si="138"/>
        <v>1.3457142857142861E-4</v>
      </c>
      <c r="BU138" s="201">
        <f t="shared" si="139"/>
        <v>4.0371428571428582E-10</v>
      </c>
      <c r="BV138" s="201">
        <f t="shared" si="140"/>
        <v>1.1661807580174941E-8</v>
      </c>
      <c r="BW138" s="101">
        <f t="shared" si="141"/>
        <v>1.7285714285714293E-2</v>
      </c>
      <c r="BX138" s="119"/>
      <c r="BY138" s="202">
        <f t="shared" si="142"/>
        <v>9.2888023323615272E-8</v>
      </c>
      <c r="BZ138" s="42"/>
      <c r="CA138" s="119"/>
      <c r="CB138" s="81"/>
      <c r="CC138" s="124">
        <v>11.5</v>
      </c>
      <c r="CD138" s="101">
        <f t="shared" si="143"/>
        <v>6.0000000000000001E-3</v>
      </c>
      <c r="CE138" s="101">
        <f t="shared" si="144"/>
        <v>2.2428571428571437E-2</v>
      </c>
      <c r="CF138" s="101">
        <f t="shared" si="173"/>
        <v>2.8571428571428581E-2</v>
      </c>
      <c r="CG138" s="101">
        <f t="shared" si="174"/>
        <v>6.0000000000000001E-3</v>
      </c>
      <c r="CI138" s="204">
        <f t="shared" si="145"/>
        <v>1.1214285714285718E-2</v>
      </c>
      <c r="CJ138" s="201">
        <f t="shared" si="175"/>
        <v>5.6412434402332425E-9</v>
      </c>
      <c r="CK138" s="201">
        <f t="shared" si="176"/>
        <v>5.1428571428571447E-10</v>
      </c>
      <c r="CM138" s="206">
        <f t="shared" si="177"/>
        <v>1.1796772594752199E-8</v>
      </c>
      <c r="CN138" s="209"/>
      <c r="CR138" s="81"/>
      <c r="CS138" s="124">
        <v>12.5</v>
      </c>
      <c r="CT138" s="204">
        <f t="shared" si="92"/>
        <v>20.493045452538361</v>
      </c>
      <c r="CU138" s="80"/>
      <c r="CW138" s="57">
        <v>12</v>
      </c>
      <c r="CX138" s="111">
        <f t="shared" si="162"/>
        <v>3.485714285714285E-2</v>
      </c>
      <c r="CY138" s="129">
        <f t="shared" si="163"/>
        <v>0</v>
      </c>
      <c r="CZ138" s="130"/>
      <c r="DA138" s="174">
        <f t="shared" si="164"/>
        <v>0</v>
      </c>
      <c r="DB138" s="80"/>
      <c r="DD138" s="57">
        <v>12.4</v>
      </c>
      <c r="DE138" s="111">
        <f t="shared" si="150"/>
        <v>3.0285714285714291E-2</v>
      </c>
      <c r="DF138" s="123">
        <f t="shared" si="151"/>
        <v>-1.5142857142857144E-2</v>
      </c>
      <c r="DG138" s="552">
        <f t="shared" si="152"/>
        <v>18531878.770814043</v>
      </c>
      <c r="DH138" s="496"/>
      <c r="DI138" s="553"/>
      <c r="DJ138" s="80"/>
      <c r="DL138" s="57">
        <v>12.2</v>
      </c>
      <c r="DM138" s="111">
        <f t="shared" si="158"/>
        <v>3.2571428571428571E-2</v>
      </c>
      <c r="DN138" s="101">
        <f t="shared" si="111"/>
        <v>7051795.6452068137</v>
      </c>
      <c r="DO138" s="470">
        <f t="shared" si="159"/>
        <v>7051795.6452068137</v>
      </c>
      <c r="DP138" s="470"/>
      <c r="DQ138" s="470"/>
      <c r="DR138" s="170">
        <f t="shared" si="112"/>
        <v>14103591.290413627</v>
      </c>
      <c r="DS138" s="171">
        <f t="shared" si="113"/>
        <v>0</v>
      </c>
      <c r="DT138" s="80"/>
      <c r="DV138" s="57">
        <v>12.4</v>
      </c>
      <c r="DW138" s="111">
        <f t="shared" si="153"/>
        <v>3.0285714285714291E-2</v>
      </c>
      <c r="DX138" s="190">
        <f t="shared" si="102"/>
        <v>343430530776148.19</v>
      </c>
      <c r="DY138" s="172">
        <f t="shared" si="148"/>
        <v>24.282481315855975</v>
      </c>
      <c r="EB138" s="80"/>
      <c r="ED138" s="81"/>
      <c r="EE138" s="124">
        <v>11.8</v>
      </c>
      <c r="EF138" s="417">
        <f t="shared" si="168"/>
        <v>1.5571428571428566E-2</v>
      </c>
      <c r="EG138" s="579">
        <f t="shared" si="169"/>
        <v>1.9112816326530617E-6</v>
      </c>
      <c r="EH138" s="579"/>
      <c r="EI138" s="119">
        <f t="shared" si="170"/>
        <v>22.986061177894808</v>
      </c>
      <c r="EJ138" s="172">
        <f t="shared" si="126"/>
        <v>15.226619179826571</v>
      </c>
      <c r="EK138" s="80"/>
      <c r="EN138" s="81"/>
      <c r="EO138" s="124">
        <v>12.5</v>
      </c>
      <c r="EP138" s="204">
        <f t="shared" si="149"/>
        <v>22.246577978122954</v>
      </c>
      <c r="EQ138" s="80"/>
      <c r="ES138" s="41">
        <v>12</v>
      </c>
      <c r="ET138" s="124">
        <f t="shared" si="165"/>
        <v>1.9142857142857156E-2</v>
      </c>
      <c r="EU138" s="129">
        <f t="shared" si="166"/>
        <v>0</v>
      </c>
      <c r="EV138" s="119"/>
      <c r="EW138" s="451">
        <f t="shared" si="167"/>
        <v>0</v>
      </c>
      <c r="EX138" s="80"/>
      <c r="EZ138" s="41">
        <v>12.4</v>
      </c>
      <c r="FA138" s="101">
        <f t="shared" si="154"/>
        <v>1.6514285714285717E-2</v>
      </c>
      <c r="FB138" s="101">
        <f t="shared" si="155"/>
        <v>-8.2571428571428587E-3</v>
      </c>
      <c r="FC138" s="543">
        <f t="shared" si="156"/>
        <v>-24993080.535008434</v>
      </c>
      <c r="FD138" s="514"/>
      <c r="FE138" s="544"/>
      <c r="FF138" s="80"/>
      <c r="FH138" s="41">
        <v>12.2</v>
      </c>
      <c r="FI138" s="101">
        <f t="shared" si="160"/>
        <v>1.7828571428571444E-2</v>
      </c>
      <c r="FJ138" s="119">
        <f t="shared" si="114"/>
        <v>-15377214.268785577</v>
      </c>
      <c r="FK138" s="541">
        <f t="shared" si="161"/>
        <v>15377214.268785577</v>
      </c>
      <c r="FL138" s="541"/>
      <c r="FM138" s="541"/>
      <c r="FN138" s="170">
        <f t="shared" si="115"/>
        <v>0</v>
      </c>
      <c r="FO138" s="184">
        <f t="shared" si="116"/>
        <v>-30754428.537571155</v>
      </c>
      <c r="FP138" s="80"/>
      <c r="FR138" s="41">
        <v>12.4</v>
      </c>
      <c r="FS138" s="101">
        <f t="shared" si="157"/>
        <v>1.6514285714285717E-2</v>
      </c>
      <c r="FT138" s="190">
        <f t="shared" si="104"/>
        <v>624654074629417.5</v>
      </c>
      <c r="FU138" s="172">
        <f t="shared" si="105"/>
        <v>18.004983394090765</v>
      </c>
      <c r="FX138" s="80"/>
      <c r="GA138" s="51"/>
      <c r="GB138" s="41">
        <v>13.1</v>
      </c>
      <c r="GC138" s="42">
        <v>37.928571428570649</v>
      </c>
      <c r="GD138" s="50"/>
      <c r="GE138" s="51"/>
      <c r="GF138" s="41">
        <v>13.1</v>
      </c>
      <c r="GG138" s="42">
        <v>-24.878571428562282</v>
      </c>
      <c r="GH138" s="50"/>
      <c r="GI138" s="51"/>
      <c r="GJ138" s="41">
        <v>13.1</v>
      </c>
      <c r="GK138" s="42">
        <v>-8.6785714285711038</v>
      </c>
      <c r="GL138" s="50"/>
      <c r="GM138" s="51"/>
      <c r="GN138" s="41">
        <v>13.1</v>
      </c>
      <c r="GO138" s="42">
        <v>2.6035714285681024</v>
      </c>
      <c r="GP138" s="88"/>
    </row>
    <row r="139" spans="11:198">
      <c r="K139" s="63">
        <v>11.3</v>
      </c>
      <c r="L139" s="64">
        <f t="shared" si="178"/>
        <v>41.174533910534237</v>
      </c>
      <c r="N139" s="63">
        <v>11.3</v>
      </c>
      <c r="O139" s="64">
        <f t="shared" si="179"/>
        <v>7.516812747651171</v>
      </c>
      <c r="BJ139" s="198"/>
      <c r="BK139" s="199"/>
      <c r="BL139" s="124">
        <v>11.6</v>
      </c>
      <c r="BM139" s="101">
        <f t="shared" si="127"/>
        <v>2.177142857142858E-2</v>
      </c>
      <c r="BN139" s="101">
        <f t="shared" si="135"/>
        <v>6.0000000000000001E-3</v>
      </c>
      <c r="BO139" s="101">
        <f t="shared" si="171"/>
        <v>6.0000000000000001E-3</v>
      </c>
      <c r="BP139" s="101">
        <f t="shared" si="172"/>
        <v>2.7428571428571441E-2</v>
      </c>
      <c r="BQ139" s="119"/>
      <c r="BR139" s="204">
        <f t="shared" si="136"/>
        <v>1.9714285714285719E-2</v>
      </c>
      <c r="BS139" s="101">
        <f t="shared" si="137"/>
        <v>3.6428571428571442E-2</v>
      </c>
      <c r="BT139" s="201">
        <f t="shared" si="138"/>
        <v>1.3062857142857149E-4</v>
      </c>
      <c r="BU139" s="201">
        <f t="shared" si="139"/>
        <v>3.9188571428571446E-10</v>
      </c>
      <c r="BV139" s="201">
        <f t="shared" si="140"/>
        <v>1.0317620991253659E-8</v>
      </c>
      <c r="BW139" s="101">
        <f t="shared" si="141"/>
        <v>1.6714285714285723E-2</v>
      </c>
      <c r="BX139" s="119"/>
      <c r="BY139" s="202">
        <f t="shared" si="142"/>
        <v>8.4088107288629861E-8</v>
      </c>
      <c r="BZ139" s="42"/>
      <c r="CA139" s="119"/>
      <c r="CB139" s="81"/>
      <c r="CC139" s="124">
        <v>11.6</v>
      </c>
      <c r="CD139" s="101">
        <f t="shared" si="143"/>
        <v>6.0000000000000001E-3</v>
      </c>
      <c r="CE139" s="101">
        <f t="shared" si="144"/>
        <v>2.177142857142858E-2</v>
      </c>
      <c r="CF139" s="101">
        <f t="shared" si="173"/>
        <v>2.7428571428571441E-2</v>
      </c>
      <c r="CG139" s="101">
        <f t="shared" si="174"/>
        <v>6.0000000000000001E-3</v>
      </c>
      <c r="CI139" s="204">
        <f t="shared" si="145"/>
        <v>1.088571428571429E-2</v>
      </c>
      <c r="CJ139" s="201">
        <f t="shared" si="175"/>
        <v>5.1597752536443219E-9</v>
      </c>
      <c r="CK139" s="201">
        <f t="shared" si="176"/>
        <v>4.9371428571428597E-10</v>
      </c>
      <c r="CM139" s="206">
        <f t="shared" si="177"/>
        <v>1.0813264793002929E-8</v>
      </c>
      <c r="CN139" s="209"/>
      <c r="CR139" s="81"/>
      <c r="CS139" s="124">
        <v>12.6</v>
      </c>
      <c r="CT139" s="204">
        <f t="shared" si="92"/>
        <v>22.249610793970334</v>
      </c>
      <c r="CU139" s="80"/>
      <c r="CW139" s="41">
        <v>12.1</v>
      </c>
      <c r="CX139" s="111">
        <f t="shared" si="162"/>
        <v>3.3714285714285711E-2</v>
      </c>
      <c r="CY139" s="129">
        <f t="shared" si="163"/>
        <v>0</v>
      </c>
      <c r="CZ139" s="130"/>
      <c r="DA139" s="174">
        <f t="shared" si="164"/>
        <v>0</v>
      </c>
      <c r="DB139" s="80"/>
      <c r="DD139" s="41">
        <v>12.5</v>
      </c>
      <c r="DE139" s="111">
        <f t="shared" si="150"/>
        <v>2.9142857142857151E-2</v>
      </c>
      <c r="DF139" s="123">
        <f t="shared" si="151"/>
        <v>-1.4571428571428574E-2</v>
      </c>
      <c r="DG139" s="552">
        <f t="shared" si="152"/>
        <v>20493045.452538352</v>
      </c>
      <c r="DH139" s="496"/>
      <c r="DI139" s="553"/>
      <c r="DJ139" s="80"/>
      <c r="DL139" s="41">
        <v>12.3</v>
      </c>
      <c r="DM139" s="111">
        <f t="shared" si="158"/>
        <v>3.1428571428571431E-2</v>
      </c>
      <c r="DN139" s="101">
        <f t="shared" si="111"/>
        <v>8197104.1638150606</v>
      </c>
      <c r="DO139" s="470">
        <f t="shared" si="159"/>
        <v>8197104.1638150606</v>
      </c>
      <c r="DP139" s="470"/>
      <c r="DQ139" s="470"/>
      <c r="DR139" s="170">
        <f t="shared" si="112"/>
        <v>16394208.327630121</v>
      </c>
      <c r="DS139" s="171">
        <f t="shared" si="113"/>
        <v>0</v>
      </c>
      <c r="DT139" s="80"/>
      <c r="DV139" s="41">
        <v>12.5</v>
      </c>
      <c r="DW139" s="111">
        <f t="shared" si="153"/>
        <v>2.9142857142857151E-2</v>
      </c>
      <c r="DX139" s="190">
        <f t="shared" si="102"/>
        <v>419964911919802.88</v>
      </c>
      <c r="DY139" s="172">
        <f t="shared" si="148"/>
        <v>21.958668907566452</v>
      </c>
      <c r="EB139" s="80"/>
      <c r="ED139" s="81"/>
      <c r="EE139" s="124">
        <v>11.9</v>
      </c>
      <c r="EF139" s="417">
        <f t="shared" si="168"/>
        <v>1.4999999999999996E-2</v>
      </c>
      <c r="EG139" s="579">
        <f t="shared" si="169"/>
        <v>1.7820000000000005E-6</v>
      </c>
      <c r="EH139" s="579"/>
      <c r="EI139" s="119">
        <f t="shared" si="170"/>
        <v>19.297648514851961</v>
      </c>
      <c r="EJ139" s="172">
        <f t="shared" si="126"/>
        <v>18.136924803591022</v>
      </c>
      <c r="EK139" s="80"/>
      <c r="EN139" s="81"/>
      <c r="EO139" s="124">
        <v>12.6</v>
      </c>
      <c r="EP139" s="204">
        <f t="shared" si="149"/>
        <v>19.60099036582751</v>
      </c>
      <c r="EQ139" s="80"/>
      <c r="ES139" s="41">
        <v>12.1</v>
      </c>
      <c r="ET139" s="124">
        <f t="shared" si="165"/>
        <v>1.84857142857143E-2</v>
      </c>
      <c r="EU139" s="129">
        <f t="shared" si="166"/>
        <v>0</v>
      </c>
      <c r="EV139" s="119"/>
      <c r="EW139" s="451">
        <f t="shared" si="167"/>
        <v>0</v>
      </c>
      <c r="EX139" s="80"/>
      <c r="EZ139" s="41">
        <v>12.5</v>
      </c>
      <c r="FA139" s="101">
        <f t="shared" si="154"/>
        <v>1.5857142857142861E-2</v>
      </c>
      <c r="FB139" s="101">
        <f t="shared" si="155"/>
        <v>-7.9285714285714307E-3</v>
      </c>
      <c r="FC139" s="543">
        <f t="shared" si="156"/>
        <v>-22246577.978122953</v>
      </c>
      <c r="FD139" s="514"/>
      <c r="FE139" s="544"/>
      <c r="FF139" s="80"/>
      <c r="FH139" s="41">
        <v>12.3</v>
      </c>
      <c r="FI139" s="101">
        <f t="shared" si="160"/>
        <v>1.7171428571428574E-2</v>
      </c>
      <c r="FJ139" s="119">
        <f t="shared" si="114"/>
        <v>-13915840.556552509</v>
      </c>
      <c r="FK139" s="541">
        <f t="shared" si="161"/>
        <v>13915840.556552509</v>
      </c>
      <c r="FL139" s="541"/>
      <c r="FM139" s="541"/>
      <c r="FN139" s="170">
        <f t="shared" si="115"/>
        <v>0</v>
      </c>
      <c r="FO139" s="184">
        <f t="shared" si="116"/>
        <v>-27831681.113105018</v>
      </c>
      <c r="FP139" s="80"/>
      <c r="FR139" s="41">
        <v>12.5</v>
      </c>
      <c r="FS139" s="101">
        <f t="shared" si="157"/>
        <v>1.5857142857142861E-2</v>
      </c>
      <c r="FT139" s="190">
        <f t="shared" si="104"/>
        <v>494910231736705.13</v>
      </c>
      <c r="FU139" s="172">
        <f t="shared" si="105"/>
        <v>20.227830115828382</v>
      </c>
      <c r="FX139" s="80"/>
      <c r="GA139" s="51"/>
      <c r="GB139" s="41">
        <v>13.2</v>
      </c>
      <c r="GC139" s="42">
        <v>38.857142857143117</v>
      </c>
      <c r="GD139" s="50"/>
      <c r="GE139" s="51"/>
      <c r="GF139" s="41">
        <v>13.2</v>
      </c>
      <c r="GG139" s="42">
        <v>-21.028571428585565</v>
      </c>
      <c r="GH139" s="50"/>
      <c r="GI139" s="51"/>
      <c r="GJ139" s="41">
        <v>13.2</v>
      </c>
      <c r="GK139" s="42">
        <v>-6.8571428571422075</v>
      </c>
      <c r="GL139" s="50"/>
      <c r="GM139" s="51"/>
      <c r="GN139" s="41">
        <v>13.2</v>
      </c>
      <c r="GO139" s="42">
        <v>1.8285714285666472</v>
      </c>
      <c r="GP139" s="88"/>
    </row>
    <row r="140" spans="11:198">
      <c r="K140" s="63">
        <v>11.4</v>
      </c>
      <c r="L140" s="64">
        <f t="shared" si="178"/>
        <v>57.130819022908014</v>
      </c>
      <c r="N140" s="63">
        <v>11.4</v>
      </c>
      <c r="O140" s="64">
        <f t="shared" si="179"/>
        <v>7.9734790208327473</v>
      </c>
      <c r="BJ140" s="198"/>
      <c r="BK140" s="199"/>
      <c r="BL140" s="124">
        <v>11.7</v>
      </c>
      <c r="BM140" s="101">
        <f t="shared" si="127"/>
        <v>2.1114285714285724E-2</v>
      </c>
      <c r="BN140" s="101">
        <f t="shared" si="135"/>
        <v>6.0000000000000001E-3</v>
      </c>
      <c r="BO140" s="101">
        <f t="shared" si="171"/>
        <v>6.0000000000000001E-3</v>
      </c>
      <c r="BP140" s="101">
        <f t="shared" si="172"/>
        <v>2.6285714285714301E-2</v>
      </c>
      <c r="BQ140" s="119"/>
      <c r="BR140" s="204">
        <f t="shared" si="136"/>
        <v>1.9142857142857149E-2</v>
      </c>
      <c r="BS140" s="101">
        <f t="shared" si="137"/>
        <v>3.5285714285714302E-2</v>
      </c>
      <c r="BT140" s="201">
        <f t="shared" si="138"/>
        <v>1.2668571428571434E-4</v>
      </c>
      <c r="BU140" s="201">
        <f t="shared" si="139"/>
        <v>3.80057142857143E-10</v>
      </c>
      <c r="BV140" s="201">
        <f t="shared" si="140"/>
        <v>9.0809096209912695E-9</v>
      </c>
      <c r="BW140" s="101">
        <f t="shared" si="141"/>
        <v>1.6142857142857153E-2</v>
      </c>
      <c r="BX140" s="119"/>
      <c r="BY140" s="202">
        <f t="shared" si="142"/>
        <v>7.5867549854227533E-8</v>
      </c>
      <c r="BZ140" s="42"/>
      <c r="CA140" s="119"/>
      <c r="CB140" s="81"/>
      <c r="CC140" s="124">
        <v>11.7</v>
      </c>
      <c r="CD140" s="101">
        <f t="shared" si="143"/>
        <v>6.0000000000000001E-3</v>
      </c>
      <c r="CE140" s="101">
        <f t="shared" si="144"/>
        <v>2.1114285714285724E-2</v>
      </c>
      <c r="CF140" s="101">
        <f t="shared" si="173"/>
        <v>2.6285714285714301E-2</v>
      </c>
      <c r="CG140" s="101">
        <f t="shared" si="174"/>
        <v>6.0000000000000001E-3</v>
      </c>
      <c r="CI140" s="204">
        <f t="shared" si="145"/>
        <v>1.0557142857142862E-2</v>
      </c>
      <c r="CJ140" s="201">
        <f t="shared" si="175"/>
        <v>4.7065121749271196E-9</v>
      </c>
      <c r="CK140" s="201">
        <f t="shared" si="176"/>
        <v>4.7314285714285747E-10</v>
      </c>
      <c r="CM140" s="206">
        <f t="shared" si="177"/>
        <v>9.8861672069970963E-9</v>
      </c>
      <c r="CN140" s="209"/>
      <c r="CR140" s="81"/>
      <c r="CS140" s="124">
        <v>12.7</v>
      </c>
      <c r="CT140" s="204">
        <f t="shared" si="92"/>
        <v>23.767947262911154</v>
      </c>
      <c r="CU140" s="80"/>
      <c r="CW140" s="57">
        <v>12.2</v>
      </c>
      <c r="CX140" s="111">
        <f t="shared" si="162"/>
        <v>3.2571428571428571E-2</v>
      </c>
      <c r="CY140" s="129">
        <f t="shared" si="163"/>
        <v>0</v>
      </c>
      <c r="CZ140" s="130"/>
      <c r="DA140" s="174">
        <f t="shared" si="164"/>
        <v>0</v>
      </c>
      <c r="DB140" s="80"/>
      <c r="DD140" s="57">
        <v>12.6</v>
      </c>
      <c r="DE140" s="111">
        <f t="shared" si="150"/>
        <v>2.8000000000000011E-2</v>
      </c>
      <c r="DF140" s="123">
        <f t="shared" si="151"/>
        <v>-1.4000000000000004E-2</v>
      </c>
      <c r="DG140" s="552">
        <f t="shared" si="152"/>
        <v>22249610.793970328</v>
      </c>
      <c r="DH140" s="496"/>
      <c r="DI140" s="553"/>
      <c r="DJ140" s="80"/>
      <c r="DL140" s="57">
        <v>12.4</v>
      </c>
      <c r="DM140" s="111">
        <f t="shared" si="158"/>
        <v>3.0285714285714291E-2</v>
      </c>
      <c r="DN140" s="101">
        <f t="shared" si="111"/>
        <v>9265939.3854070213</v>
      </c>
      <c r="DO140" s="470">
        <f t="shared" si="159"/>
        <v>9265939.3854070213</v>
      </c>
      <c r="DP140" s="470"/>
      <c r="DQ140" s="470"/>
      <c r="DR140" s="170">
        <f t="shared" si="112"/>
        <v>18531878.770814043</v>
      </c>
      <c r="DS140" s="171">
        <f t="shared" si="113"/>
        <v>0</v>
      </c>
      <c r="DT140" s="80"/>
      <c r="DV140" s="57">
        <v>12.6</v>
      </c>
      <c r="DW140" s="111">
        <f t="shared" si="153"/>
        <v>2.8000000000000011E-2</v>
      </c>
      <c r="DX140" s="190">
        <f t="shared" si="102"/>
        <v>495045180483160.94</v>
      </c>
      <c r="DY140" s="172">
        <f t="shared" si="148"/>
        <v>20.225072886306425</v>
      </c>
      <c r="EB140" s="80"/>
      <c r="ED140" s="81"/>
      <c r="EE140" s="124">
        <v>12</v>
      </c>
      <c r="EF140" s="417">
        <f t="shared" si="168"/>
        <v>1.4428571428571426E-2</v>
      </c>
      <c r="EG140" s="579">
        <f t="shared" si="169"/>
        <v>1.6572244897959192E-6</v>
      </c>
      <c r="EH140" s="579"/>
      <c r="EI140" s="119">
        <f t="shared" si="170"/>
        <v>15.643242058470902</v>
      </c>
      <c r="EJ140" s="172">
        <f t="shared" si="126"/>
        <v>22.373878681399873</v>
      </c>
      <c r="EK140" s="80"/>
      <c r="EN140" s="81"/>
      <c r="EO140" s="124">
        <v>12.7</v>
      </c>
      <c r="EP140" s="204">
        <f t="shared" si="149"/>
        <v>17.066083518445893</v>
      </c>
      <c r="EQ140" s="80"/>
      <c r="ES140" s="41">
        <v>12.2</v>
      </c>
      <c r="ET140" s="124">
        <f t="shared" si="165"/>
        <v>1.7828571428571444E-2</v>
      </c>
      <c r="EU140" s="129">
        <f t="shared" si="166"/>
        <v>0</v>
      </c>
      <c r="EV140" s="119"/>
      <c r="EW140" s="451">
        <f t="shared" si="167"/>
        <v>0</v>
      </c>
      <c r="EX140" s="80"/>
      <c r="EZ140" s="41">
        <v>12.6</v>
      </c>
      <c r="FA140" s="101">
        <f t="shared" si="154"/>
        <v>1.5200000000000019E-2</v>
      </c>
      <c r="FB140" s="101">
        <f t="shared" si="155"/>
        <v>-7.6000000000000095E-3</v>
      </c>
      <c r="FC140" s="543">
        <f t="shared" si="156"/>
        <v>-19600990.365827508</v>
      </c>
      <c r="FD140" s="514"/>
      <c r="FE140" s="544"/>
      <c r="FF140" s="80"/>
      <c r="FH140" s="41">
        <v>12.4</v>
      </c>
      <c r="FI140" s="101">
        <f t="shared" si="160"/>
        <v>1.6514285714285717E-2</v>
      </c>
      <c r="FJ140" s="119">
        <f t="shared" si="114"/>
        <v>-12496540.267504217</v>
      </c>
      <c r="FK140" s="541">
        <f t="shared" si="161"/>
        <v>12496540.267504217</v>
      </c>
      <c r="FL140" s="541"/>
      <c r="FM140" s="541"/>
      <c r="FN140" s="170">
        <f t="shared" si="115"/>
        <v>0</v>
      </c>
      <c r="FO140" s="184">
        <f t="shared" si="116"/>
        <v>-24993080.535008434</v>
      </c>
      <c r="FP140" s="80"/>
      <c r="FR140" s="41">
        <v>12.6</v>
      </c>
      <c r="FS140" s="101">
        <f t="shared" si="157"/>
        <v>1.5200000000000019E-2</v>
      </c>
      <c r="FT140" s="190">
        <f t="shared" si="104"/>
        <v>384198823321262.81</v>
      </c>
      <c r="FU140" s="172">
        <f t="shared" si="105"/>
        <v>22.958023630506592</v>
      </c>
      <c r="FX140" s="80"/>
      <c r="GA140" s="51"/>
      <c r="GB140" s="41">
        <v>13.3</v>
      </c>
      <c r="GC140" s="42">
        <v>38.499999999998181</v>
      </c>
      <c r="GD140" s="50"/>
      <c r="GE140" s="51"/>
      <c r="GF140" s="41">
        <v>13.3</v>
      </c>
      <c r="GG140" s="42">
        <v>-17.149999999994179</v>
      </c>
      <c r="GH140" s="50"/>
      <c r="GI140" s="51"/>
      <c r="GJ140" s="41">
        <v>13.3</v>
      </c>
      <c r="GK140" s="42">
        <v>-5.25</v>
      </c>
      <c r="GL140" s="50"/>
      <c r="GM140" s="51"/>
      <c r="GN140" s="41">
        <v>13.3</v>
      </c>
      <c r="GO140" s="42">
        <v>1.2250000000021828</v>
      </c>
      <c r="GP140" s="88"/>
    </row>
    <row r="141" spans="11:198">
      <c r="K141" s="63">
        <v>11.5</v>
      </c>
      <c r="L141" s="64">
        <f t="shared" si="178"/>
        <v>92.312379235386771</v>
      </c>
      <c r="N141" s="63">
        <v>11.5</v>
      </c>
      <c r="O141" s="64">
        <f t="shared" si="179"/>
        <v>8.4828562984529867</v>
      </c>
      <c r="BJ141" s="198"/>
      <c r="BK141" s="199"/>
      <c r="BL141" s="124">
        <v>11.8</v>
      </c>
      <c r="BM141" s="101">
        <f t="shared" si="127"/>
        <v>2.0457142857142868E-2</v>
      </c>
      <c r="BN141" s="101">
        <f t="shared" si="135"/>
        <v>6.0000000000000001E-3</v>
      </c>
      <c r="BO141" s="101">
        <f t="shared" si="171"/>
        <v>6.0000000000000001E-3</v>
      </c>
      <c r="BP141" s="101">
        <f t="shared" si="172"/>
        <v>2.5142857142857133E-2</v>
      </c>
      <c r="BQ141" s="119"/>
      <c r="BR141" s="204">
        <f t="shared" si="136"/>
        <v>1.8571428571428565E-2</v>
      </c>
      <c r="BS141" s="101">
        <f t="shared" si="137"/>
        <v>3.4142857142857135E-2</v>
      </c>
      <c r="BT141" s="201">
        <f t="shared" si="138"/>
        <v>1.2274285714285722E-4</v>
      </c>
      <c r="BU141" s="201">
        <f t="shared" si="139"/>
        <v>3.6822857142857165E-10</v>
      </c>
      <c r="BV141" s="201">
        <f t="shared" si="140"/>
        <v>7.9471953352769595E-9</v>
      </c>
      <c r="BW141" s="101">
        <f t="shared" si="141"/>
        <v>1.5571428571428569E-2</v>
      </c>
      <c r="BX141" s="119"/>
      <c r="BY141" s="202">
        <f t="shared" si="142"/>
        <v>6.8206423323615179E-8</v>
      </c>
      <c r="BZ141" s="42"/>
      <c r="CA141" s="119"/>
      <c r="CB141" s="81"/>
      <c r="CC141" s="124">
        <v>11.8</v>
      </c>
      <c r="CD141" s="101">
        <f t="shared" si="143"/>
        <v>6.0000000000000001E-3</v>
      </c>
      <c r="CE141" s="101">
        <f t="shared" si="144"/>
        <v>2.0457142857142868E-2</v>
      </c>
      <c r="CF141" s="101">
        <f t="shared" si="173"/>
        <v>2.5142857142857133E-2</v>
      </c>
      <c r="CG141" s="101">
        <f t="shared" si="174"/>
        <v>6.0000000000000001E-3</v>
      </c>
      <c r="CI141" s="204">
        <f t="shared" si="145"/>
        <v>1.0228571428571434E-2</v>
      </c>
      <c r="CJ141" s="201">
        <f t="shared" si="175"/>
        <v>4.280602868804672E-9</v>
      </c>
      <c r="CK141" s="201">
        <f t="shared" si="176"/>
        <v>4.525714285714284E-10</v>
      </c>
      <c r="CM141" s="206">
        <f t="shared" si="177"/>
        <v>9.0137771661807726E-9</v>
      </c>
      <c r="CN141" s="209"/>
      <c r="CR141" s="81"/>
      <c r="CS141" s="124">
        <v>12.8</v>
      </c>
      <c r="CT141" s="204">
        <f t="shared" si="92"/>
        <v>25.007705455452378</v>
      </c>
      <c r="CU141" s="80"/>
      <c r="CW141" s="41">
        <v>12.3</v>
      </c>
      <c r="CX141" s="111">
        <f t="shared" si="162"/>
        <v>3.1428571428571431E-2</v>
      </c>
      <c r="CY141" s="129">
        <f t="shared" si="163"/>
        <v>0</v>
      </c>
      <c r="CZ141" s="130"/>
      <c r="DA141" s="174">
        <f t="shared" si="164"/>
        <v>0</v>
      </c>
      <c r="DB141" s="80"/>
      <c r="DD141" s="41">
        <v>12.7</v>
      </c>
      <c r="DE141" s="111">
        <f t="shared" si="150"/>
        <v>2.6857142857142871E-2</v>
      </c>
      <c r="DF141" s="123">
        <f t="shared" si="151"/>
        <v>-1.3428571428571434E-2</v>
      </c>
      <c r="DG141" s="552">
        <f t="shared" si="152"/>
        <v>23767947.262911148</v>
      </c>
      <c r="DH141" s="496"/>
      <c r="DI141" s="553"/>
      <c r="DJ141" s="80"/>
      <c r="DL141" s="41">
        <v>12.5</v>
      </c>
      <c r="DM141" s="111">
        <f t="shared" si="158"/>
        <v>2.9142857142857151E-2</v>
      </c>
      <c r="DN141" s="101">
        <f t="shared" si="111"/>
        <v>10246522.726269176</v>
      </c>
      <c r="DO141" s="470">
        <f t="shared" si="159"/>
        <v>10246522.726269176</v>
      </c>
      <c r="DP141" s="470"/>
      <c r="DQ141" s="470"/>
      <c r="DR141" s="170">
        <f t="shared" si="112"/>
        <v>20493045.452538352</v>
      </c>
      <c r="DS141" s="171">
        <f t="shared" si="113"/>
        <v>0</v>
      </c>
      <c r="DT141" s="80"/>
      <c r="DV141" s="41">
        <v>12.7</v>
      </c>
      <c r="DW141" s="111">
        <f t="shared" si="153"/>
        <v>2.6857142857142871E-2</v>
      </c>
      <c r="DX141" s="190">
        <f t="shared" si="102"/>
        <v>564915317092525.5</v>
      </c>
      <c r="DY141" s="172">
        <f t="shared" si="148"/>
        <v>18.933061194653757</v>
      </c>
      <c r="EB141" s="80"/>
      <c r="ED141" s="81"/>
      <c r="EE141" s="124">
        <v>12.1</v>
      </c>
      <c r="EF141" s="417">
        <f t="shared" si="168"/>
        <v>1.3857142857142856E-2</v>
      </c>
      <c r="EG141" s="579">
        <f t="shared" si="169"/>
        <v>1.5369551020408173E-6</v>
      </c>
      <c r="EH141" s="579"/>
      <c r="EI141" s="119">
        <f t="shared" si="170"/>
        <v>12.028789474136074</v>
      </c>
      <c r="EJ141" s="172">
        <f t="shared" si="126"/>
        <v>29.096859725790281</v>
      </c>
      <c r="EK141" s="80"/>
      <c r="EN141" s="81"/>
      <c r="EO141" s="124">
        <v>12.8</v>
      </c>
      <c r="EP141" s="204">
        <f t="shared" ref="EP141:EP153" si="180">((GO135*CI151)/CM151) / 1000000</f>
        <v>14.652652035265545</v>
      </c>
      <c r="EQ141" s="80"/>
      <c r="ES141" s="41">
        <v>12.3</v>
      </c>
      <c r="ET141" s="124">
        <f t="shared" si="165"/>
        <v>1.7171428571428574E-2</v>
      </c>
      <c r="EU141" s="129">
        <f t="shared" si="166"/>
        <v>0</v>
      </c>
      <c r="EV141" s="119"/>
      <c r="EW141" s="451">
        <f t="shared" si="167"/>
        <v>0</v>
      </c>
      <c r="EX141" s="80"/>
      <c r="EZ141" s="41">
        <v>12.7</v>
      </c>
      <c r="FA141" s="101">
        <f t="shared" si="154"/>
        <v>1.4542857142857163E-2</v>
      </c>
      <c r="FB141" s="101">
        <f t="shared" si="155"/>
        <v>-7.2714285714285815E-3</v>
      </c>
      <c r="FC141" s="543">
        <f t="shared" si="156"/>
        <v>-17066083.518445894</v>
      </c>
      <c r="FD141" s="514"/>
      <c r="FE141" s="544"/>
      <c r="FF141" s="80"/>
      <c r="FH141" s="41">
        <v>12.5</v>
      </c>
      <c r="FI141" s="101">
        <f t="shared" si="160"/>
        <v>1.5857142857142861E-2</v>
      </c>
      <c r="FJ141" s="119">
        <f t="shared" si="114"/>
        <v>-11123288.989061477</v>
      </c>
      <c r="FK141" s="541">
        <f t="shared" si="161"/>
        <v>11123288.989061477</v>
      </c>
      <c r="FL141" s="541"/>
      <c r="FM141" s="541"/>
      <c r="FN141" s="170">
        <f t="shared" si="115"/>
        <v>0</v>
      </c>
      <c r="FO141" s="184">
        <f t="shared" si="116"/>
        <v>-22246577.978122953</v>
      </c>
      <c r="FP141" s="80"/>
      <c r="FR141" s="41">
        <v>12.7</v>
      </c>
      <c r="FS141" s="101">
        <f t="shared" si="157"/>
        <v>1.4542857142857163E-2</v>
      </c>
      <c r="FT141" s="190">
        <f t="shared" si="104"/>
        <v>291251206658570.56</v>
      </c>
      <c r="FU141" s="172">
        <f t="shared" si="105"/>
        <v>26.36808846702391</v>
      </c>
      <c r="FX141" s="80"/>
      <c r="GA141" s="51"/>
      <c r="GB141" s="41">
        <v>13.4</v>
      </c>
      <c r="GC141" s="42">
        <v>36.857142857141298</v>
      </c>
      <c r="GD141" s="50"/>
      <c r="GE141" s="51"/>
      <c r="GF141" s="41">
        <v>13.4</v>
      </c>
      <c r="GG141" s="42">
        <v>-13.371428571437718</v>
      </c>
      <c r="GH141" s="50"/>
      <c r="GI141" s="51"/>
      <c r="GJ141" s="41">
        <v>13.4</v>
      </c>
      <c r="GK141" s="42">
        <v>-3.8571428571426623</v>
      </c>
      <c r="GL141" s="50"/>
      <c r="GM141" s="51"/>
      <c r="GN141" s="41">
        <v>13.4</v>
      </c>
      <c r="GO141" s="42">
        <v>0.77142857142462162</v>
      </c>
      <c r="GP141" s="88"/>
    </row>
    <row r="142" spans="11:198">
      <c r="K142" s="63">
        <v>11.6</v>
      </c>
      <c r="L142" s="64">
        <f t="shared" si="178"/>
        <v>233.26071428580886</v>
      </c>
      <c r="N142" s="63">
        <v>11.6</v>
      </c>
      <c r="O142" s="64">
        <f t="shared" si="179"/>
        <v>9.0539215410573668</v>
      </c>
      <c r="BJ142" s="198"/>
      <c r="BK142" s="199"/>
      <c r="BL142" s="124">
        <v>11.9</v>
      </c>
      <c r="BM142" s="101">
        <f t="shared" si="127"/>
        <v>1.9800000000000012E-2</v>
      </c>
      <c r="BN142" s="101">
        <f t="shared" si="135"/>
        <v>6.0000000000000001E-3</v>
      </c>
      <c r="BO142" s="101">
        <f t="shared" si="171"/>
        <v>6.0000000000000001E-3</v>
      </c>
      <c r="BP142" s="101">
        <f t="shared" si="172"/>
        <v>2.3999999999999994E-2</v>
      </c>
      <c r="BQ142" s="119"/>
      <c r="BR142" s="204">
        <f t="shared" si="136"/>
        <v>1.7999999999999995E-2</v>
      </c>
      <c r="BS142" s="101">
        <f t="shared" si="137"/>
        <v>3.2999999999999995E-2</v>
      </c>
      <c r="BT142" s="201">
        <f t="shared" si="138"/>
        <v>1.1880000000000007E-4</v>
      </c>
      <c r="BU142" s="201">
        <f t="shared" si="139"/>
        <v>3.5640000000000019E-10</v>
      </c>
      <c r="BV142" s="201">
        <f t="shared" si="140"/>
        <v>6.9119999999999935E-9</v>
      </c>
      <c r="BW142" s="101">
        <f t="shared" si="141"/>
        <v>1.4999999999999999E-2</v>
      </c>
      <c r="BX142" s="119"/>
      <c r="BY142" s="202">
        <f t="shared" si="142"/>
        <v>6.1084800000000023E-8</v>
      </c>
      <c r="BZ142" s="42"/>
      <c r="CA142" s="119"/>
      <c r="CB142" s="81"/>
      <c r="CC142" s="124">
        <v>11.9</v>
      </c>
      <c r="CD142" s="101">
        <f t="shared" si="143"/>
        <v>6.0000000000000001E-3</v>
      </c>
      <c r="CE142" s="101">
        <f t="shared" si="144"/>
        <v>1.9800000000000012E-2</v>
      </c>
      <c r="CF142" s="101">
        <f t="shared" si="173"/>
        <v>2.3999999999999994E-2</v>
      </c>
      <c r="CG142" s="101">
        <f t="shared" si="174"/>
        <v>6.0000000000000001E-3</v>
      </c>
      <c r="CI142" s="204">
        <f t="shared" si="145"/>
        <v>9.900000000000006E-3</v>
      </c>
      <c r="CJ142" s="201">
        <f t="shared" si="175"/>
        <v>3.8811960000000072E-9</v>
      </c>
      <c r="CK142" s="201">
        <f t="shared" si="176"/>
        <v>4.319999999999999E-10</v>
      </c>
      <c r="CM142" s="206">
        <f t="shared" si="177"/>
        <v>8.1943920000000146E-9</v>
      </c>
      <c r="CN142" s="209"/>
      <c r="CR142" s="81"/>
      <c r="CS142" s="124">
        <v>12.9</v>
      </c>
      <c r="CT142" s="204">
        <f t="shared" ref="CT142:CT153" si="181" xml:space="preserve"> ABS((GG136 * BR152) / BY152 ) / 1000000</f>
        <v>25.920413508817941</v>
      </c>
      <c r="CU142" s="80"/>
      <c r="CW142" s="57">
        <v>12.4</v>
      </c>
      <c r="CX142" s="111">
        <f t="shared" si="162"/>
        <v>3.0285714285714291E-2</v>
      </c>
      <c r="CY142" s="129">
        <f t="shared" si="163"/>
        <v>0</v>
      </c>
      <c r="CZ142" s="130"/>
      <c r="DA142" s="174">
        <f t="shared" si="164"/>
        <v>0</v>
      </c>
      <c r="DB142" s="80"/>
      <c r="DD142" s="57">
        <v>12.8</v>
      </c>
      <c r="DE142" s="111">
        <f t="shared" ref="DE142:DE154" si="182">BN151+BP151+BN151</f>
        <v>2.5714285714285703E-2</v>
      </c>
      <c r="DF142" s="123">
        <f t="shared" ref="DF142:DF154" si="183">BR151-DE142</f>
        <v>-1.285714285714285E-2</v>
      </c>
      <c r="DG142" s="552">
        <f t="shared" ref="DG142:DG154" si="184">(GG135 * DF142) /BY151</f>
        <v>25007705.455452371</v>
      </c>
      <c r="DH142" s="496"/>
      <c r="DI142" s="553"/>
      <c r="DJ142" s="80"/>
      <c r="DL142" s="57">
        <v>12.6</v>
      </c>
      <c r="DM142" s="111">
        <f t="shared" si="158"/>
        <v>2.8000000000000011E-2</v>
      </c>
      <c r="DN142" s="101">
        <f t="shared" si="111"/>
        <v>11124805.396985164</v>
      </c>
      <c r="DO142" s="470">
        <f t="shared" si="159"/>
        <v>11124805.396985164</v>
      </c>
      <c r="DP142" s="470"/>
      <c r="DQ142" s="470"/>
      <c r="DR142" s="170">
        <f t="shared" si="112"/>
        <v>22249610.793970328</v>
      </c>
      <c r="DS142" s="171">
        <f t="shared" si="113"/>
        <v>0</v>
      </c>
      <c r="DT142" s="80"/>
      <c r="DV142" s="57">
        <v>12.8</v>
      </c>
      <c r="DW142" s="111">
        <f t="shared" ref="DW142:DW154" si="185">BN151+BP151+BN151</f>
        <v>2.5714285714285703E-2</v>
      </c>
      <c r="DX142" s="190">
        <f t="shared" si="102"/>
        <v>625385332146662.25</v>
      </c>
      <c r="DY142" s="172">
        <f t="shared" si="148"/>
        <v>17.994453781519869</v>
      </c>
      <c r="EB142" s="80"/>
      <c r="ED142" s="81"/>
      <c r="EE142" s="124">
        <v>12.2</v>
      </c>
      <c r="EF142" s="417">
        <f t="shared" si="168"/>
        <v>1.3285714285714286E-2</v>
      </c>
      <c r="EG142" s="579">
        <f t="shared" si="169"/>
        <v>1.4211918367346951E-6</v>
      </c>
      <c r="EH142" s="579"/>
      <c r="EI142" s="119">
        <f t="shared" si="170"/>
        <v>8.4615185220094595</v>
      </c>
      <c r="EJ142" s="172">
        <f t="shared" si="126"/>
        <v>41.363733836852873</v>
      </c>
      <c r="EK142" s="80"/>
      <c r="EN142" s="81"/>
      <c r="EO142" s="124">
        <v>12.9</v>
      </c>
      <c r="EP142" s="204">
        <f t="shared" si="180"/>
        <v>12.3725880455733</v>
      </c>
      <c r="EQ142" s="80"/>
      <c r="ES142" s="41">
        <v>12.4</v>
      </c>
      <c r="ET142" s="124">
        <f t="shared" si="165"/>
        <v>1.6514285714285717E-2</v>
      </c>
      <c r="EU142" s="129">
        <f t="shared" si="166"/>
        <v>0</v>
      </c>
      <c r="EV142" s="119"/>
      <c r="EW142" s="451">
        <f t="shared" si="167"/>
        <v>0</v>
      </c>
      <c r="EX142" s="80"/>
      <c r="EZ142" s="41">
        <v>12.8</v>
      </c>
      <c r="FA142" s="101">
        <f t="shared" ref="FA142:FA154" si="186">CE151</f>
        <v>1.3885714285714293E-2</v>
      </c>
      <c r="FB142" s="101">
        <f t="shared" ref="FB142:FB154" si="187">(CI151-FA142)</f>
        <v>-6.9428571428571464E-3</v>
      </c>
      <c r="FC142" s="543">
        <f t="shared" ref="FC142:FC154" si="188">(GO135*FB142)/CM151</f>
        <v>-14652652.035265544</v>
      </c>
      <c r="FD142" s="514"/>
      <c r="FE142" s="544"/>
      <c r="FF142" s="80"/>
      <c r="FH142" s="41">
        <v>12.6</v>
      </c>
      <c r="FI142" s="101">
        <f t="shared" si="160"/>
        <v>1.5200000000000019E-2</v>
      </c>
      <c r="FJ142" s="119">
        <f t="shared" si="114"/>
        <v>-9800495.1829137541</v>
      </c>
      <c r="FK142" s="541">
        <f t="shared" si="161"/>
        <v>9800495.1829137541</v>
      </c>
      <c r="FL142" s="541"/>
      <c r="FM142" s="541"/>
      <c r="FN142" s="170">
        <f t="shared" si="115"/>
        <v>0</v>
      </c>
      <c r="FO142" s="184">
        <f t="shared" si="116"/>
        <v>-19600990.365827508</v>
      </c>
      <c r="FP142" s="80"/>
      <c r="FR142" s="41">
        <v>12.8</v>
      </c>
      <c r="FS142" s="101">
        <f t="shared" ref="FS142:FS154" si="189">CE151</f>
        <v>1.3885714285714293E-2</v>
      </c>
      <c r="FT142" s="190">
        <f t="shared" si="104"/>
        <v>214700211666571.5</v>
      </c>
      <c r="FU142" s="172">
        <f t="shared" si="105"/>
        <v>30.711164021158361</v>
      </c>
      <c r="FX142" s="80"/>
      <c r="GA142" s="51"/>
      <c r="GB142" s="41">
        <v>13.5</v>
      </c>
      <c r="GC142" s="42">
        <v>33.928571428570649</v>
      </c>
      <c r="GD142" s="50"/>
      <c r="GE142" s="51"/>
      <c r="GF142" s="41">
        <v>13.5</v>
      </c>
      <c r="GG142" s="42">
        <v>-9.821428571420256</v>
      </c>
      <c r="GH142" s="50"/>
      <c r="GI142" s="51"/>
      <c r="GJ142" s="41">
        <v>13.5</v>
      </c>
      <c r="GK142" s="42">
        <v>-2.6785714285715585</v>
      </c>
      <c r="GL142" s="50"/>
      <c r="GM142" s="51"/>
      <c r="GN142" s="41">
        <v>13.5</v>
      </c>
      <c r="GO142" s="42">
        <v>0.44642857142753201</v>
      </c>
      <c r="GP142" s="88"/>
    </row>
    <row r="143" spans="11:198">
      <c r="K143" s="63">
        <v>11.7</v>
      </c>
      <c r="L143" s="64">
        <f t="shared" si="178"/>
        <v>471.99150023584366</v>
      </c>
      <c r="N143" s="63">
        <v>11.7</v>
      </c>
      <c r="O143" s="64">
        <f t="shared" si="179"/>
        <v>9.6976965428815571</v>
      </c>
      <c r="BJ143" s="198"/>
      <c r="BK143" s="199"/>
      <c r="BL143" s="124">
        <v>12</v>
      </c>
      <c r="BM143" s="101">
        <f t="shared" si="127"/>
        <v>1.9142857142857156E-2</v>
      </c>
      <c r="BN143" s="101">
        <f t="shared" si="135"/>
        <v>6.0000000000000001E-3</v>
      </c>
      <c r="BO143" s="101">
        <f t="shared" si="171"/>
        <v>6.0000000000000001E-3</v>
      </c>
      <c r="BP143" s="101">
        <f t="shared" si="172"/>
        <v>2.2857142857142854E-2</v>
      </c>
      <c r="BQ143" s="119"/>
      <c r="BR143" s="204">
        <f t="shared" si="136"/>
        <v>1.7428571428571425E-2</v>
      </c>
      <c r="BS143" s="101">
        <f t="shared" si="137"/>
        <v>3.1857142857142855E-2</v>
      </c>
      <c r="BT143" s="201">
        <f t="shared" si="138"/>
        <v>1.1485714285714293E-4</v>
      </c>
      <c r="BU143" s="201">
        <f t="shared" si="139"/>
        <v>3.4457142857142883E-10</v>
      </c>
      <c r="BV143" s="201">
        <f t="shared" si="140"/>
        <v>5.9708454810495599E-9</v>
      </c>
      <c r="BW143" s="101">
        <f t="shared" si="141"/>
        <v>1.4428571428571429E-2</v>
      </c>
      <c r="BX143" s="119"/>
      <c r="BY143" s="202">
        <f t="shared" si="142"/>
        <v>5.4482752186588963E-8</v>
      </c>
      <c r="BZ143" s="42"/>
      <c r="CA143" s="119"/>
      <c r="CB143" s="81"/>
      <c r="CC143" s="124">
        <v>12</v>
      </c>
      <c r="CD143" s="101">
        <f t="shared" si="143"/>
        <v>6.0000000000000001E-3</v>
      </c>
      <c r="CE143" s="101">
        <f t="shared" si="144"/>
        <v>1.9142857142857156E-2</v>
      </c>
      <c r="CF143" s="101">
        <f t="shared" si="173"/>
        <v>2.2857142857142854E-2</v>
      </c>
      <c r="CG143" s="101">
        <f t="shared" si="174"/>
        <v>6.0000000000000001E-3</v>
      </c>
      <c r="CI143" s="204">
        <f t="shared" si="145"/>
        <v>9.5714285714285779E-3</v>
      </c>
      <c r="CJ143" s="201">
        <f t="shared" si="175"/>
        <v>3.5074402332361589E-9</v>
      </c>
      <c r="CK143" s="201">
        <f t="shared" si="176"/>
        <v>4.114285714285714E-10</v>
      </c>
      <c r="CM143" s="206">
        <f t="shared" si="177"/>
        <v>7.4263090379008894E-9</v>
      </c>
      <c r="CN143" s="209"/>
      <c r="CR143" s="81"/>
      <c r="CS143" s="124">
        <v>13</v>
      </c>
      <c r="CT143" s="204">
        <f t="shared" si="181"/>
        <v>26.447907758536726</v>
      </c>
      <c r="CU143" s="80"/>
      <c r="CW143" s="41">
        <v>12.5</v>
      </c>
      <c r="CX143" s="111">
        <f t="shared" si="162"/>
        <v>2.9142857142857151E-2</v>
      </c>
      <c r="CY143" s="129">
        <f t="shared" si="163"/>
        <v>0</v>
      </c>
      <c r="CZ143" s="130"/>
      <c r="DA143" s="174">
        <f t="shared" si="164"/>
        <v>0</v>
      </c>
      <c r="DB143" s="80"/>
      <c r="DD143" s="41">
        <v>12.9</v>
      </c>
      <c r="DE143" s="111">
        <f t="shared" si="182"/>
        <v>2.4571428571428564E-2</v>
      </c>
      <c r="DF143" s="123">
        <f t="shared" si="183"/>
        <v>-1.228571428571428E-2</v>
      </c>
      <c r="DG143" s="552">
        <f t="shared" si="184"/>
        <v>25920413.508817933</v>
      </c>
      <c r="DH143" s="496"/>
      <c r="DI143" s="553"/>
      <c r="DJ143" s="80"/>
      <c r="DL143" s="41">
        <v>12.7</v>
      </c>
      <c r="DM143" s="111">
        <f t="shared" si="158"/>
        <v>2.6857142857142871E-2</v>
      </c>
      <c r="DN143" s="101">
        <f t="shared" si="111"/>
        <v>11883973.631455574</v>
      </c>
      <c r="DO143" s="470">
        <f t="shared" si="159"/>
        <v>11883973.631455574</v>
      </c>
      <c r="DP143" s="470"/>
      <c r="DQ143" s="470"/>
      <c r="DR143" s="170">
        <f t="shared" si="112"/>
        <v>23767947.262911148</v>
      </c>
      <c r="DS143" s="171">
        <f t="shared" si="113"/>
        <v>0</v>
      </c>
      <c r="DT143" s="80"/>
      <c r="DV143" s="41">
        <v>12.9</v>
      </c>
      <c r="DW143" s="111">
        <f t="shared" si="185"/>
        <v>2.4571428571428564E-2</v>
      </c>
      <c r="DX143" s="190">
        <f t="shared" ref="DX143:DX153" si="190">DR145 ^2 - (DR145 * DS145) + DS145^2</f>
        <v>671867836468111.25</v>
      </c>
      <c r="DY143" s="172">
        <f t="shared" si="148"/>
        <v>17.360834148996631</v>
      </c>
      <c r="EB143" s="80"/>
      <c r="ED143" s="81"/>
      <c r="EE143" s="124">
        <v>12.3</v>
      </c>
      <c r="EF143" s="417">
        <f t="shared" si="168"/>
        <v>1.2714285714285716E-2</v>
      </c>
      <c r="EG143" s="579">
        <f t="shared" si="169"/>
        <v>1.3099346938775514E-6</v>
      </c>
      <c r="EH143" s="579"/>
      <c r="EI143" s="119">
        <f t="shared" si="170"/>
        <v>4.9502688760760885</v>
      </c>
      <c r="EJ143" s="172">
        <f t="shared" si="126"/>
        <v>70.703230220786153</v>
      </c>
      <c r="EK143" s="80"/>
      <c r="EN143" s="81"/>
      <c r="EO143" s="124">
        <v>13</v>
      </c>
      <c r="EP143" s="204">
        <f t="shared" si="180"/>
        <v>10.23892600314581</v>
      </c>
      <c r="EQ143" s="80"/>
      <c r="ES143" s="41">
        <v>12.5</v>
      </c>
      <c r="ET143" s="124">
        <f t="shared" si="165"/>
        <v>1.5857142857142861E-2</v>
      </c>
      <c r="EU143" s="129">
        <f t="shared" si="166"/>
        <v>0</v>
      </c>
      <c r="EV143" s="119"/>
      <c r="EW143" s="451">
        <f t="shared" si="167"/>
        <v>0</v>
      </c>
      <c r="EX143" s="80"/>
      <c r="EZ143" s="41">
        <v>12.9</v>
      </c>
      <c r="FA143" s="101">
        <f t="shared" si="186"/>
        <v>1.3228571428571437E-2</v>
      </c>
      <c r="FB143" s="101">
        <f t="shared" si="187"/>
        <v>-6.6142857142857184E-3</v>
      </c>
      <c r="FC143" s="543">
        <f t="shared" si="188"/>
        <v>-12372588.0455733</v>
      </c>
      <c r="FD143" s="514"/>
      <c r="FE143" s="544"/>
      <c r="FF143" s="80"/>
      <c r="FH143" s="41">
        <v>12.7</v>
      </c>
      <c r="FI143" s="101">
        <f t="shared" si="160"/>
        <v>1.4542857142857163E-2</v>
      </c>
      <c r="FJ143" s="119">
        <f t="shared" si="114"/>
        <v>-8533041.7592229471</v>
      </c>
      <c r="FK143" s="541">
        <f t="shared" si="161"/>
        <v>8533041.7592229471</v>
      </c>
      <c r="FL143" s="541"/>
      <c r="FM143" s="541"/>
      <c r="FN143" s="170">
        <f t="shared" si="115"/>
        <v>0</v>
      </c>
      <c r="FO143" s="184">
        <f t="shared" si="116"/>
        <v>-17066083.518445894</v>
      </c>
      <c r="FP143" s="80"/>
      <c r="FR143" s="41">
        <v>12.9</v>
      </c>
      <c r="FS143" s="101">
        <f t="shared" si="189"/>
        <v>1.3228571428571437E-2</v>
      </c>
      <c r="FT143" s="190">
        <f t="shared" ref="FT143:FT154" si="191">FN145^2 - FN145*FO145 +FO145^2</f>
        <v>153080934945463.31</v>
      </c>
      <c r="FU143" s="172">
        <f t="shared" ref="FU143:FU153" si="192">$FT$9/SQRT(FT143)</f>
        <v>36.370725214681521</v>
      </c>
      <c r="FX143" s="80"/>
      <c r="GA143" s="51"/>
      <c r="GB143" s="41">
        <v>13.6</v>
      </c>
      <c r="GC143" s="42">
        <v>29.714285714286234</v>
      </c>
      <c r="GD143" s="50"/>
      <c r="GE143" s="51"/>
      <c r="GF143" s="41">
        <v>13.6</v>
      </c>
      <c r="GG143" s="42">
        <v>-6.6285714285913855</v>
      </c>
      <c r="GH143" s="50"/>
      <c r="GI143" s="51"/>
      <c r="GJ143" s="41">
        <v>13.6</v>
      </c>
      <c r="GK143" s="42">
        <v>-1.7142857142853245</v>
      </c>
      <c r="GL143" s="50"/>
      <c r="GM143" s="51"/>
      <c r="GN143" s="41">
        <v>13.6</v>
      </c>
      <c r="GO143" s="42">
        <v>0.22857142856810242</v>
      </c>
      <c r="GP143" s="88"/>
    </row>
    <row r="144" spans="11:198">
      <c r="K144" s="63">
        <v>11.8</v>
      </c>
      <c r="L144" s="64">
        <f t="shared" si="178"/>
        <v>119.51300336038037</v>
      </c>
      <c r="N144" s="63">
        <v>11.8</v>
      </c>
      <c r="O144" s="64">
        <f t="shared" si="179"/>
        <v>10.42783949325538</v>
      </c>
      <c r="BJ144" s="198"/>
      <c r="BK144" s="199"/>
      <c r="BL144" s="124">
        <v>12.1</v>
      </c>
      <c r="BM144" s="101">
        <f t="shared" si="127"/>
        <v>1.84857142857143E-2</v>
      </c>
      <c r="BN144" s="101">
        <f t="shared" si="135"/>
        <v>6.0000000000000001E-3</v>
      </c>
      <c r="BO144" s="101">
        <f t="shared" si="171"/>
        <v>6.0000000000000001E-3</v>
      </c>
      <c r="BP144" s="101">
        <f t="shared" si="172"/>
        <v>2.1714285714285714E-2</v>
      </c>
      <c r="BQ144" s="119"/>
      <c r="BR144" s="204">
        <f t="shared" si="136"/>
        <v>1.6857142857142855E-2</v>
      </c>
      <c r="BS144" s="101">
        <f t="shared" si="137"/>
        <v>3.0714285714285711E-2</v>
      </c>
      <c r="BT144" s="201">
        <f t="shared" si="138"/>
        <v>1.109142857142858E-4</v>
      </c>
      <c r="BU144" s="201">
        <f t="shared" si="139"/>
        <v>3.3274285714285737E-10</v>
      </c>
      <c r="BV144" s="201">
        <f t="shared" si="140"/>
        <v>5.1192536443148695E-9</v>
      </c>
      <c r="BW144" s="101">
        <f t="shared" si="141"/>
        <v>1.3857142857142856E-2</v>
      </c>
      <c r="BX144" s="119"/>
      <c r="BY144" s="202">
        <f t="shared" si="142"/>
        <v>4.8380352186588951E-8</v>
      </c>
      <c r="BZ144" s="42"/>
      <c r="CA144" s="119"/>
      <c r="CB144" s="81"/>
      <c r="CC144" s="124">
        <v>12.1</v>
      </c>
      <c r="CD144" s="101">
        <f t="shared" si="143"/>
        <v>6.0000000000000001E-3</v>
      </c>
      <c r="CE144" s="101">
        <f t="shared" si="144"/>
        <v>1.84857142857143E-2</v>
      </c>
      <c r="CF144" s="101">
        <f t="shared" si="173"/>
        <v>2.1714285714285714E-2</v>
      </c>
      <c r="CG144" s="101">
        <f t="shared" si="174"/>
        <v>6.0000000000000001E-3</v>
      </c>
      <c r="CI144" s="204">
        <f t="shared" si="145"/>
        <v>9.2428571428571499E-3</v>
      </c>
      <c r="CJ144" s="201">
        <f t="shared" si="175"/>
        <v>3.1584842332361593E-9</v>
      </c>
      <c r="CK144" s="201">
        <f t="shared" si="176"/>
        <v>3.908571428571428E-10</v>
      </c>
      <c r="CM144" s="206">
        <f t="shared" si="177"/>
        <v>6.7078256093294618E-9</v>
      </c>
      <c r="CN144" s="209"/>
      <c r="CR144" s="81"/>
      <c r="CS144" s="124">
        <v>13.1</v>
      </c>
      <c r="CT144" s="204">
        <f t="shared" si="181"/>
        <v>26.520742463300842</v>
      </c>
      <c r="CU144" s="80"/>
      <c r="CW144" s="57">
        <v>12.6</v>
      </c>
      <c r="CX144" s="111">
        <f t="shared" si="162"/>
        <v>2.8000000000000011E-2</v>
      </c>
      <c r="CY144" s="129">
        <f t="shared" si="163"/>
        <v>0</v>
      </c>
      <c r="CZ144" s="130"/>
      <c r="DA144" s="174">
        <f t="shared" si="164"/>
        <v>0</v>
      </c>
      <c r="DB144" s="80"/>
      <c r="DD144" s="57">
        <v>13</v>
      </c>
      <c r="DE144" s="111">
        <f t="shared" si="182"/>
        <v>2.3428571428571424E-2</v>
      </c>
      <c r="DF144" s="123">
        <f t="shared" si="183"/>
        <v>-1.171428571428571E-2</v>
      </c>
      <c r="DG144" s="552">
        <f t="shared" si="184"/>
        <v>26447907.758536719</v>
      </c>
      <c r="DH144" s="496"/>
      <c r="DI144" s="553"/>
      <c r="DJ144" s="80"/>
      <c r="DL144" s="57">
        <v>12.8</v>
      </c>
      <c r="DM144" s="111">
        <f t="shared" ref="DM144:DM156" si="193">BN151+BP151+BN151</f>
        <v>2.5714285714285703E-2</v>
      </c>
      <c r="DN144" s="101">
        <f t="shared" si="111"/>
        <v>12503852.727726186</v>
      </c>
      <c r="DO144" s="470">
        <f t="shared" ref="DO144:DO156" si="194" xml:space="preserve"> SQRT(( (DG142 - $DN$11) /2)^2 + DA146^2)</f>
        <v>12503852.727726186</v>
      </c>
      <c r="DP144" s="470"/>
      <c r="DQ144" s="470"/>
      <c r="DR144" s="170">
        <f t="shared" si="112"/>
        <v>25007705.455452371</v>
      </c>
      <c r="DS144" s="171">
        <f t="shared" si="113"/>
        <v>0</v>
      </c>
      <c r="DT144" s="80"/>
      <c r="DV144" s="57">
        <v>13</v>
      </c>
      <c r="DW144" s="111">
        <f t="shared" si="185"/>
        <v>2.3428571428571424E-2</v>
      </c>
      <c r="DX144" s="190">
        <f t="shared" si="190"/>
        <v>699491824804066.75</v>
      </c>
      <c r="DY144" s="172">
        <f t="shared" si="148"/>
        <v>17.014578397217502</v>
      </c>
      <c r="EB144" s="80"/>
      <c r="ED144" s="81"/>
      <c r="EE144" s="124">
        <v>12.4</v>
      </c>
      <c r="EF144" s="417">
        <f t="shared" si="168"/>
        <v>1.2142857142857146E-2</v>
      </c>
      <c r="EG144" s="579">
        <f t="shared" si="169"/>
        <v>1.2031836734693883E-6</v>
      </c>
      <c r="EH144" s="579"/>
      <c r="EI144" s="119">
        <f t="shared" si="170"/>
        <v>1.505925172034339</v>
      </c>
      <c r="EJ144" s="172">
        <f t="shared" si="126"/>
        <v>232.41526637554546</v>
      </c>
      <c r="EK144" s="80"/>
      <c r="EN144" s="81"/>
      <c r="EO144" s="124">
        <v>13.1</v>
      </c>
      <c r="EP144" s="204">
        <f t="shared" si="180"/>
        <v>8.2658428812437101</v>
      </c>
      <c r="EQ144" s="80"/>
      <c r="ES144" s="41">
        <v>12.6</v>
      </c>
      <c r="ET144" s="124">
        <f t="shared" si="165"/>
        <v>1.5200000000000019E-2</v>
      </c>
      <c r="EU144" s="129">
        <f t="shared" si="166"/>
        <v>0</v>
      </c>
      <c r="EV144" s="119"/>
      <c r="EW144" s="451">
        <f t="shared" si="167"/>
        <v>0</v>
      </c>
      <c r="EX144" s="80"/>
      <c r="EZ144" s="41">
        <v>13</v>
      </c>
      <c r="FA144" s="101">
        <f t="shared" si="186"/>
        <v>1.2571428571428581E-2</v>
      </c>
      <c r="FB144" s="101">
        <f t="shared" si="187"/>
        <v>-6.2857142857142903E-3</v>
      </c>
      <c r="FC144" s="543">
        <f t="shared" si="188"/>
        <v>-10238926.00314581</v>
      </c>
      <c r="FD144" s="514"/>
      <c r="FE144" s="544"/>
      <c r="FF144" s="80"/>
      <c r="FH144" s="41">
        <v>12.8</v>
      </c>
      <c r="FI144" s="101">
        <f t="shared" ref="FI144:FI156" si="195">CE151</f>
        <v>1.3885714285714293E-2</v>
      </c>
      <c r="FJ144" s="119">
        <f t="shared" si="114"/>
        <v>-7326326.0176327722</v>
      </c>
      <c r="FK144" s="541">
        <f t="shared" ref="FK144:FK156" si="196">SQRT( ((FC142-$FJ$11)/2)^2 +EW146)</f>
        <v>7326326.0176327722</v>
      </c>
      <c r="FL144" s="541"/>
      <c r="FM144" s="541"/>
      <c r="FN144" s="170">
        <f t="shared" si="115"/>
        <v>0</v>
      </c>
      <c r="FO144" s="184">
        <f t="shared" si="116"/>
        <v>-14652652.035265544</v>
      </c>
      <c r="FP144" s="80"/>
      <c r="FR144" s="41">
        <v>13</v>
      </c>
      <c r="FS144" s="101">
        <f t="shared" si="189"/>
        <v>1.2571428571428581E-2</v>
      </c>
      <c r="FT144" s="190">
        <f t="shared" si="191"/>
        <v>104835605697895.44</v>
      </c>
      <c r="FU144" s="172">
        <f t="shared" si="192"/>
        <v>43.949922077934922</v>
      </c>
      <c r="FX144" s="80"/>
      <c r="GA144" s="51"/>
      <c r="GB144" s="41">
        <v>13.7</v>
      </c>
      <c r="GC144" s="42">
        <v>24.214285714286234</v>
      </c>
      <c r="GD144" s="50"/>
      <c r="GE144" s="51"/>
      <c r="GF144" s="41">
        <v>13.7</v>
      </c>
      <c r="GG144" s="42">
        <v>-3.9214285714551806</v>
      </c>
      <c r="GH144" s="50"/>
      <c r="GI144" s="51"/>
      <c r="GJ144" s="41">
        <v>13.7</v>
      </c>
      <c r="GK144" s="42">
        <v>-0.9642857142853245</v>
      </c>
      <c r="GL144" s="50"/>
      <c r="GM144" s="51"/>
      <c r="GN144" s="41">
        <v>13.7</v>
      </c>
      <c r="GO144" s="42">
        <v>9.6428571425349219E-2</v>
      </c>
      <c r="GP144" s="88"/>
    </row>
    <row r="145" spans="11:198">
      <c r="K145" s="63">
        <v>11.9</v>
      </c>
      <c r="L145" s="64">
        <f t="shared" si="178"/>
        <v>69.25714285717946</v>
      </c>
      <c r="N145" s="63">
        <v>11.9</v>
      </c>
      <c r="O145" s="64">
        <f t="shared" si="179"/>
        <v>11.261447124303414</v>
      </c>
      <c r="BJ145" s="198"/>
      <c r="BK145" s="199"/>
      <c r="BL145" s="124">
        <v>12.2</v>
      </c>
      <c r="BM145" s="101">
        <f t="shared" si="127"/>
        <v>1.7828571428571444E-2</v>
      </c>
      <c r="BN145" s="101">
        <f t="shared" si="135"/>
        <v>6.0000000000000001E-3</v>
      </c>
      <c r="BO145" s="101">
        <f t="shared" si="171"/>
        <v>6.0000000000000001E-3</v>
      </c>
      <c r="BP145" s="101">
        <f t="shared" si="172"/>
        <v>2.0571428571428574E-2</v>
      </c>
      <c r="BQ145" s="119"/>
      <c r="BR145" s="204">
        <f t="shared" si="136"/>
        <v>1.6285714285714285E-2</v>
      </c>
      <c r="BS145" s="101">
        <f t="shared" si="137"/>
        <v>2.9571428571428571E-2</v>
      </c>
      <c r="BT145" s="201">
        <f t="shared" si="138"/>
        <v>1.0697142857142866E-4</v>
      </c>
      <c r="BU145" s="201">
        <f t="shared" si="139"/>
        <v>3.2091428571428601E-10</v>
      </c>
      <c r="BV145" s="201">
        <f t="shared" si="140"/>
        <v>4.3527463556851325E-9</v>
      </c>
      <c r="BW145" s="101">
        <f t="shared" si="141"/>
        <v>1.3285714285714286E-2</v>
      </c>
      <c r="BX145" s="119"/>
      <c r="BY145" s="202">
        <f t="shared" si="142"/>
        <v>4.2757672303207037E-8</v>
      </c>
      <c r="BZ145" s="42"/>
      <c r="CA145" s="119"/>
      <c r="CB145" s="81"/>
      <c r="CC145" s="124">
        <v>12.2</v>
      </c>
      <c r="CD145" s="101">
        <f t="shared" si="143"/>
        <v>6.0000000000000001E-3</v>
      </c>
      <c r="CE145" s="101">
        <f t="shared" si="144"/>
        <v>1.7828571428571444E-2</v>
      </c>
      <c r="CF145" s="101">
        <f t="shared" si="173"/>
        <v>2.0571428571428574E-2</v>
      </c>
      <c r="CG145" s="101">
        <f t="shared" si="174"/>
        <v>6.0000000000000001E-3</v>
      </c>
      <c r="CI145" s="204">
        <f t="shared" si="145"/>
        <v>8.9142857142857218E-3</v>
      </c>
      <c r="CJ145" s="201">
        <f t="shared" si="175"/>
        <v>2.8334766647230392E-9</v>
      </c>
      <c r="CK145" s="201">
        <f t="shared" si="176"/>
        <v>3.702857142857143E-10</v>
      </c>
      <c r="CM145" s="206">
        <f t="shared" si="177"/>
        <v>6.0372390437317931E-9</v>
      </c>
      <c r="CN145" s="209"/>
      <c r="CR145" s="81"/>
      <c r="CS145" s="124">
        <v>13.2</v>
      </c>
      <c r="CT145" s="204">
        <f t="shared" si="181"/>
        <v>26.056964890695891</v>
      </c>
      <c r="CU145" s="80"/>
      <c r="CW145" s="41">
        <v>12.7</v>
      </c>
      <c r="CX145" s="111">
        <f t="shared" si="162"/>
        <v>2.6857142857142871E-2</v>
      </c>
      <c r="CY145" s="129">
        <f t="shared" si="163"/>
        <v>0</v>
      </c>
      <c r="CZ145" s="130"/>
      <c r="DA145" s="174">
        <f t="shared" si="164"/>
        <v>0</v>
      </c>
      <c r="DB145" s="80"/>
      <c r="DD145" s="41">
        <v>13.1</v>
      </c>
      <c r="DE145" s="111">
        <f t="shared" si="182"/>
        <v>2.2285714285714284E-2</v>
      </c>
      <c r="DF145" s="123">
        <f t="shared" si="183"/>
        <v>-1.114285714285714E-2</v>
      </c>
      <c r="DG145" s="552">
        <f t="shared" si="184"/>
        <v>26520742.463300835</v>
      </c>
      <c r="DH145" s="496"/>
      <c r="DI145" s="553"/>
      <c r="DJ145" s="80"/>
      <c r="DL145" s="41">
        <v>12.9</v>
      </c>
      <c r="DM145" s="111">
        <f t="shared" si="193"/>
        <v>2.4571428571428564E-2</v>
      </c>
      <c r="DN145" s="101">
        <f t="shared" ref="DN145:DN156" si="197">(DG143+$DN$11)/2</f>
        <v>12960206.754408967</v>
      </c>
      <c r="DO145" s="470">
        <f t="shared" si="194"/>
        <v>12960206.754408967</v>
      </c>
      <c r="DP145" s="470"/>
      <c r="DQ145" s="470"/>
      <c r="DR145" s="170">
        <f t="shared" ref="DR145:DR156" si="198">DN145+DO145</f>
        <v>25920413.508817933</v>
      </c>
      <c r="DS145" s="171">
        <f t="shared" ref="DS145:DS156" si="199">DN145-DO145</f>
        <v>0</v>
      </c>
      <c r="DT145" s="80"/>
      <c r="DV145" s="41">
        <v>13.1</v>
      </c>
      <c r="DW145" s="111">
        <f t="shared" si="185"/>
        <v>2.2285714285714284E-2</v>
      </c>
      <c r="DX145" s="190">
        <f t="shared" si="190"/>
        <v>703349780804728</v>
      </c>
      <c r="DY145" s="172">
        <f t="shared" si="148"/>
        <v>16.967850753903512</v>
      </c>
      <c r="EB145" s="80"/>
      <c r="ED145" s="81"/>
      <c r="EE145" s="124">
        <v>12.5</v>
      </c>
      <c r="EF145" s="417">
        <f t="shared" si="168"/>
        <v>1.1571428571428576E-2</v>
      </c>
      <c r="EG145" s="579">
        <f t="shared" si="169"/>
        <v>1.1009387755102049E-6</v>
      </c>
      <c r="EH145" s="579"/>
      <c r="EI145" s="119">
        <f t="shared" si="170"/>
        <v>1.8580131596344276</v>
      </c>
      <c r="EJ145" s="172">
        <f t="shared" si="126"/>
        <v>188.37326215109482</v>
      </c>
      <c r="EK145" s="80"/>
      <c r="EN145" s="81"/>
      <c r="EO145" s="124">
        <v>13.2</v>
      </c>
      <c r="EP145" s="204">
        <f t="shared" si="180"/>
        <v>6.4685806519611226</v>
      </c>
      <c r="EQ145" s="80"/>
      <c r="ES145" s="41">
        <v>12.7</v>
      </c>
      <c r="ET145" s="124">
        <f t="shared" si="165"/>
        <v>1.4542857142857163E-2</v>
      </c>
      <c r="EU145" s="129">
        <f t="shared" si="166"/>
        <v>0</v>
      </c>
      <c r="EV145" s="119"/>
      <c r="EW145" s="451">
        <f t="shared" si="167"/>
        <v>0</v>
      </c>
      <c r="EX145" s="80"/>
      <c r="EZ145" s="41">
        <v>13.1</v>
      </c>
      <c r="FA145" s="101">
        <f t="shared" si="186"/>
        <v>1.1914285714285724E-2</v>
      </c>
      <c r="FB145" s="101">
        <f t="shared" si="187"/>
        <v>-5.9571428571428622E-3</v>
      </c>
      <c r="FC145" s="543">
        <f t="shared" si="188"/>
        <v>-8265842.8812437095</v>
      </c>
      <c r="FD145" s="514"/>
      <c r="FE145" s="544"/>
      <c r="FF145" s="80"/>
      <c r="FH145" s="41">
        <v>12.9</v>
      </c>
      <c r="FI145" s="101">
        <f t="shared" si="195"/>
        <v>1.3228571428571437E-2</v>
      </c>
      <c r="FJ145" s="119">
        <f t="shared" ref="FJ145:FJ156" si="200">($FJ$11+FC143)/2</f>
        <v>-6186294.0227866499</v>
      </c>
      <c r="FK145" s="541">
        <f t="shared" si="196"/>
        <v>6186294.0227866499</v>
      </c>
      <c r="FL145" s="541"/>
      <c r="FM145" s="541"/>
      <c r="FN145" s="170">
        <f t="shared" ref="FN145:FN156" si="201">FJ145+FK145</f>
        <v>0</v>
      </c>
      <c r="FO145" s="184">
        <f t="shared" ref="FO145:FO156" si="202">FJ145-FK145</f>
        <v>-12372588.0455733</v>
      </c>
      <c r="FP145" s="80"/>
      <c r="FR145" s="41">
        <v>13.1</v>
      </c>
      <c r="FS145" s="101">
        <f t="shared" si="189"/>
        <v>1.1914285714285724E-2</v>
      </c>
      <c r="FT145" s="190">
        <f t="shared" si="191"/>
        <v>68324158537407.313</v>
      </c>
      <c r="FU145" s="172">
        <f t="shared" si="192"/>
        <v>54.440908987165663</v>
      </c>
      <c r="FX145" s="80"/>
      <c r="GA145" s="51"/>
      <c r="GB145" s="41">
        <v>13.8</v>
      </c>
      <c r="GC145" s="42">
        <v>17.42857142856883</v>
      </c>
      <c r="GD145" s="50"/>
      <c r="GE145" s="51"/>
      <c r="GF145" s="41">
        <v>13.8</v>
      </c>
      <c r="GG145" s="42">
        <v>-1.8285714285448194</v>
      </c>
      <c r="GH145" s="50"/>
      <c r="GI145" s="51"/>
      <c r="GJ145" s="41">
        <v>13.8</v>
      </c>
      <c r="GK145" s="42">
        <v>-0.4285714285715585</v>
      </c>
      <c r="GL145" s="50"/>
      <c r="GM145" s="51"/>
      <c r="GN145" s="41">
        <v>13.8</v>
      </c>
      <c r="GO145" s="42">
        <v>2.8571428571012802E-2</v>
      </c>
      <c r="GP145" s="88"/>
    </row>
    <row r="146" spans="11:198">
      <c r="K146" s="63">
        <v>12</v>
      </c>
      <c r="L146" s="64">
        <f t="shared" si="178"/>
        <v>49.235437939124452</v>
      </c>
      <c r="N146" s="63">
        <v>12</v>
      </c>
      <c r="O146" s="64">
        <f t="shared" si="179"/>
        <v>12.220157782516452</v>
      </c>
      <c r="BJ146" s="198"/>
      <c r="BK146" s="199"/>
      <c r="BL146" s="124">
        <v>12.3</v>
      </c>
      <c r="BM146" s="101">
        <f t="shared" si="127"/>
        <v>1.7171428571428574E-2</v>
      </c>
      <c r="BN146" s="101">
        <f t="shared" si="135"/>
        <v>6.0000000000000001E-3</v>
      </c>
      <c r="BO146" s="101">
        <f t="shared" si="171"/>
        <v>6.0000000000000001E-3</v>
      </c>
      <c r="BP146" s="101">
        <f t="shared" si="172"/>
        <v>1.9428571428571434E-2</v>
      </c>
      <c r="BQ146" s="119"/>
      <c r="BR146" s="204">
        <f t="shared" si="136"/>
        <v>1.5714285714285715E-2</v>
      </c>
      <c r="BS146" s="101">
        <f t="shared" si="137"/>
        <v>2.8428571428571432E-2</v>
      </c>
      <c r="BT146" s="201">
        <f t="shared" si="138"/>
        <v>1.0302857142857144E-4</v>
      </c>
      <c r="BU146" s="201">
        <f t="shared" si="139"/>
        <v>3.0908571428571435E-10</v>
      </c>
      <c r="BV146" s="201">
        <f t="shared" si="140"/>
        <v>3.6668454810495658E-9</v>
      </c>
      <c r="BW146" s="101">
        <f t="shared" si="141"/>
        <v>1.2714285714285716E-2</v>
      </c>
      <c r="BX146" s="119"/>
      <c r="BY146" s="202">
        <f t="shared" si="142"/>
        <v>3.7594784839650172E-8</v>
      </c>
      <c r="BZ146" s="42"/>
      <c r="CA146" s="119"/>
      <c r="CB146" s="81"/>
      <c r="CC146" s="124">
        <v>12.3</v>
      </c>
      <c r="CD146" s="101">
        <f t="shared" si="143"/>
        <v>6.0000000000000001E-3</v>
      </c>
      <c r="CE146" s="101">
        <f t="shared" si="144"/>
        <v>1.7171428571428574E-2</v>
      </c>
      <c r="CF146" s="101">
        <f t="shared" si="173"/>
        <v>1.9428571428571434E-2</v>
      </c>
      <c r="CG146" s="101">
        <f t="shared" si="174"/>
        <v>6.0000000000000001E-3</v>
      </c>
      <c r="CI146" s="204">
        <f t="shared" si="145"/>
        <v>8.5857142857142868E-3</v>
      </c>
      <c r="CJ146" s="201">
        <f t="shared" si="175"/>
        <v>2.5315661924198263E-9</v>
      </c>
      <c r="CK146" s="201">
        <f t="shared" si="176"/>
        <v>3.497142857142858E-10</v>
      </c>
      <c r="CM146" s="206">
        <f t="shared" si="177"/>
        <v>5.4128466705539387E-9</v>
      </c>
      <c r="CN146" s="209"/>
      <c r="CR146" s="81"/>
      <c r="CS146" s="124">
        <v>13.3</v>
      </c>
      <c r="CT146" s="204">
        <f t="shared" si="181"/>
        <v>24.96215649742977</v>
      </c>
      <c r="CU146" s="80"/>
      <c r="CW146" s="57">
        <v>12.8</v>
      </c>
      <c r="CX146" s="111">
        <f t="shared" ref="CX146:CX158" si="203">BN151+BP151+BN151</f>
        <v>2.5714285714285703E-2</v>
      </c>
      <c r="CY146" s="129">
        <f t="shared" ref="CY146:CY158" si="204" xml:space="preserve"> (BM151 * BR151 * CX146) - (BM151*CX146^2)/2</f>
        <v>0</v>
      </c>
      <c r="CZ146" s="130"/>
      <c r="DA146" s="174">
        <f t="shared" ref="DA146:DA158" si="205" xml:space="preserve"> (GC135*CY146) / (BY151*BM151)</f>
        <v>0</v>
      </c>
      <c r="DB146" s="80"/>
      <c r="DD146" s="57">
        <v>13.2</v>
      </c>
      <c r="DE146" s="111">
        <f t="shared" si="182"/>
        <v>2.1142857142857147E-2</v>
      </c>
      <c r="DF146" s="123">
        <f t="shared" si="183"/>
        <v>-1.0571428571428574E-2</v>
      </c>
      <c r="DG146" s="552">
        <f t="shared" si="184"/>
        <v>26056964.890695892</v>
      </c>
      <c r="DH146" s="496"/>
      <c r="DI146" s="553"/>
      <c r="DJ146" s="80"/>
      <c r="DL146" s="57">
        <v>13</v>
      </c>
      <c r="DM146" s="111">
        <f t="shared" si="193"/>
        <v>2.3428571428571424E-2</v>
      </c>
      <c r="DN146" s="101">
        <f t="shared" si="197"/>
        <v>13223953.879268359</v>
      </c>
      <c r="DO146" s="470">
        <f t="shared" si="194"/>
        <v>13223953.879268359</v>
      </c>
      <c r="DP146" s="470"/>
      <c r="DQ146" s="470"/>
      <c r="DR146" s="170">
        <f t="shared" si="198"/>
        <v>26447907.758536719</v>
      </c>
      <c r="DS146" s="171">
        <f t="shared" si="199"/>
        <v>0</v>
      </c>
      <c r="DT146" s="80"/>
      <c r="DV146" s="57">
        <v>13.2</v>
      </c>
      <c r="DW146" s="111">
        <f t="shared" si="185"/>
        <v>2.1142857142857147E-2</v>
      </c>
      <c r="DX146" s="190">
        <f t="shared" si="190"/>
        <v>678965419314958.38</v>
      </c>
      <c r="DY146" s="172">
        <f t="shared" si="148"/>
        <v>17.269854792669296</v>
      </c>
      <c r="EB146" s="80"/>
      <c r="ED146" s="81"/>
      <c r="EE146" s="124">
        <v>12.6</v>
      </c>
      <c r="EF146" s="417">
        <f t="shared" si="168"/>
        <v>1.1000000000000006E-2</v>
      </c>
      <c r="EG146" s="579">
        <f t="shared" si="169"/>
        <v>1.0032000000000019E-6</v>
      </c>
      <c r="EH146" s="579"/>
      <c r="EI146" s="119">
        <f t="shared" si="170"/>
        <v>5.1246756616502314</v>
      </c>
      <c r="EJ146" s="172">
        <f t="shared" si="126"/>
        <v>68.297005139110425</v>
      </c>
      <c r="EK146" s="80"/>
      <c r="EN146" s="81"/>
      <c r="EO146" s="124">
        <v>13.3</v>
      </c>
      <c r="EP146" s="204">
        <f t="shared" si="180"/>
        <v>4.86323759416483</v>
      </c>
      <c r="EQ146" s="80"/>
      <c r="ES146" s="41">
        <v>12.8</v>
      </c>
      <c r="ET146" s="124">
        <f t="shared" ref="ET146:ET158" si="206">CE151</f>
        <v>1.3885714285714293E-2</v>
      </c>
      <c r="EU146" s="129">
        <f t="shared" ref="EU146:EU158" si="207" xml:space="preserve"> (CD151*CI151*ET146)-(CD151*ET146^2)/2</f>
        <v>0</v>
      </c>
      <c r="EV146" s="119"/>
      <c r="EW146" s="451">
        <f t="shared" ref="EW146:EW158" si="208" xml:space="preserve"> (GK135*EU146) / (CM151*CD151*2)</f>
        <v>0</v>
      </c>
      <c r="EX146" s="80"/>
      <c r="EZ146" s="41">
        <v>13.2</v>
      </c>
      <c r="FA146" s="101">
        <f t="shared" si="186"/>
        <v>1.1257142857142868E-2</v>
      </c>
      <c r="FB146" s="101">
        <f t="shared" si="187"/>
        <v>-5.6285714285714342E-3</v>
      </c>
      <c r="FC146" s="543">
        <f t="shared" si="188"/>
        <v>-6468580.6519611226</v>
      </c>
      <c r="FD146" s="514"/>
      <c r="FE146" s="544"/>
      <c r="FF146" s="80"/>
      <c r="FH146" s="41">
        <v>13</v>
      </c>
      <c r="FI146" s="101">
        <f t="shared" si="195"/>
        <v>1.2571428571428581E-2</v>
      </c>
      <c r="FJ146" s="119">
        <f t="shared" si="200"/>
        <v>-5119463.0015729051</v>
      </c>
      <c r="FK146" s="541">
        <f t="shared" si="196"/>
        <v>5119463.0015729051</v>
      </c>
      <c r="FL146" s="541"/>
      <c r="FM146" s="541"/>
      <c r="FN146" s="170">
        <f t="shared" si="201"/>
        <v>0</v>
      </c>
      <c r="FO146" s="184">
        <f t="shared" si="202"/>
        <v>-10238926.00314581</v>
      </c>
      <c r="FP146" s="80"/>
      <c r="FR146" s="41">
        <v>13.2</v>
      </c>
      <c r="FS146" s="101">
        <f t="shared" si="189"/>
        <v>1.1257142857142868E-2</v>
      </c>
      <c r="FT146" s="190">
        <f t="shared" si="191"/>
        <v>41842535650925.781</v>
      </c>
      <c r="FU146" s="172">
        <f t="shared" si="192"/>
        <v>69.567038615120381</v>
      </c>
      <c r="FX146" s="80"/>
      <c r="GA146" s="51"/>
      <c r="GB146" s="41">
        <v>13.9</v>
      </c>
      <c r="GC146" s="42">
        <v>9.357142857141298</v>
      </c>
      <c r="GD146" s="50"/>
      <c r="GE146" s="51"/>
      <c r="GF146" s="41">
        <v>13.9</v>
      </c>
      <c r="GG146" s="42">
        <v>-0.47857142856810242</v>
      </c>
      <c r="GH146" s="50"/>
      <c r="GI146" s="51"/>
      <c r="GJ146" s="41">
        <v>13.9</v>
      </c>
      <c r="GK146" s="42">
        <v>-0.10714285714266225</v>
      </c>
      <c r="GL146" s="50"/>
      <c r="GM146" s="51"/>
      <c r="GN146" s="41">
        <v>13.9</v>
      </c>
      <c r="GO146" s="42">
        <v>3.5714285695576109E-3</v>
      </c>
      <c r="GP146" s="88"/>
    </row>
    <row r="147" spans="11:198">
      <c r="K147" s="63">
        <v>12.1</v>
      </c>
      <c r="L147" s="64">
        <f t="shared" si="178"/>
        <v>38.527874754473146</v>
      </c>
      <c r="N147" s="63">
        <v>12.1</v>
      </c>
      <c r="O147" s="64">
        <f t="shared" si="179"/>
        <v>13.331691790969408</v>
      </c>
      <c r="BK147" s="199"/>
      <c r="BL147" s="124">
        <v>12.4</v>
      </c>
      <c r="BM147" s="101">
        <f t="shared" si="127"/>
        <v>1.6514285714285717E-2</v>
      </c>
      <c r="BN147" s="101">
        <f t="shared" si="135"/>
        <v>6.0000000000000001E-3</v>
      </c>
      <c r="BO147" s="101">
        <f t="shared" si="171"/>
        <v>6.0000000000000001E-3</v>
      </c>
      <c r="BP147" s="101">
        <f t="shared" si="172"/>
        <v>1.8285714285714294E-2</v>
      </c>
      <c r="BQ147" s="119"/>
      <c r="BR147" s="204">
        <f t="shared" si="136"/>
        <v>1.5142857142857147E-2</v>
      </c>
      <c r="BS147" s="101">
        <f t="shared" si="137"/>
        <v>2.7285714285714292E-2</v>
      </c>
      <c r="BT147" s="201">
        <f t="shared" si="138"/>
        <v>9.9085714285714307E-5</v>
      </c>
      <c r="BU147" s="201">
        <f t="shared" si="139"/>
        <v>2.9725714285714294E-10</v>
      </c>
      <c r="BV147" s="201">
        <f t="shared" si="140"/>
        <v>3.0570728862973803E-9</v>
      </c>
      <c r="BW147" s="101">
        <f t="shared" si="141"/>
        <v>1.2142857142857144E-2</v>
      </c>
      <c r="BX147" s="119"/>
      <c r="BY147" s="202">
        <f t="shared" si="142"/>
        <v>3.2871762099125382E-8</v>
      </c>
      <c r="BZ147" s="80"/>
      <c r="CB147" s="81"/>
      <c r="CC147" s="124">
        <v>12.4</v>
      </c>
      <c r="CD147" s="101">
        <f t="shared" si="143"/>
        <v>6.0000000000000001E-3</v>
      </c>
      <c r="CE147" s="101">
        <f t="shared" si="144"/>
        <v>1.6514285714285717E-2</v>
      </c>
      <c r="CF147" s="101">
        <f t="shared" si="173"/>
        <v>1.8285714285714294E-2</v>
      </c>
      <c r="CG147" s="101">
        <f t="shared" si="174"/>
        <v>6.0000000000000001E-3</v>
      </c>
      <c r="CI147" s="204">
        <f t="shared" si="145"/>
        <v>8.2571428571428587E-3</v>
      </c>
      <c r="CJ147" s="201">
        <f t="shared" si="175"/>
        <v>2.251901481049564E-9</v>
      </c>
      <c r="CK147" s="201">
        <f t="shared" si="176"/>
        <v>3.291428571428573E-10</v>
      </c>
      <c r="CM147" s="206">
        <f t="shared" si="177"/>
        <v>4.8329458192419857E-9</v>
      </c>
      <c r="CN147" s="209"/>
      <c r="CR147" s="81"/>
      <c r="CS147" s="124">
        <v>13.4</v>
      </c>
      <c r="CT147" s="204">
        <f t="shared" si="181"/>
        <v>23.132741726767478</v>
      </c>
      <c r="CU147" s="80"/>
      <c r="CW147" s="41">
        <v>12.9</v>
      </c>
      <c r="CX147" s="111">
        <f t="shared" si="203"/>
        <v>2.4571428571428564E-2</v>
      </c>
      <c r="CY147" s="129">
        <f t="shared" si="204"/>
        <v>0</v>
      </c>
      <c r="CZ147" s="130"/>
      <c r="DA147" s="174">
        <f t="shared" si="205"/>
        <v>0</v>
      </c>
      <c r="DB147" s="80"/>
      <c r="DD147" s="41">
        <v>13.3</v>
      </c>
      <c r="DE147" s="111">
        <f t="shared" si="182"/>
        <v>2.0000000000000007E-2</v>
      </c>
      <c r="DF147" s="123">
        <f t="shared" si="183"/>
        <v>-1.0000000000000004E-2</v>
      </c>
      <c r="DG147" s="552">
        <f t="shared" si="184"/>
        <v>24962156.497429769</v>
      </c>
      <c r="DH147" s="496"/>
      <c r="DI147" s="553"/>
      <c r="DJ147" s="80"/>
      <c r="DL147" s="41">
        <v>13.1</v>
      </c>
      <c r="DM147" s="111">
        <f t="shared" si="193"/>
        <v>2.2285714285714284E-2</v>
      </c>
      <c r="DN147" s="101">
        <f t="shared" si="197"/>
        <v>13260371.231650418</v>
      </c>
      <c r="DO147" s="470">
        <f t="shared" si="194"/>
        <v>13260371.231650418</v>
      </c>
      <c r="DP147" s="470"/>
      <c r="DQ147" s="470"/>
      <c r="DR147" s="170">
        <f t="shared" si="198"/>
        <v>26520742.463300835</v>
      </c>
      <c r="DS147" s="171">
        <f t="shared" si="199"/>
        <v>0</v>
      </c>
      <c r="DT147" s="80"/>
      <c r="DV147" s="41">
        <v>13.3</v>
      </c>
      <c r="DW147" s="111">
        <f t="shared" si="185"/>
        <v>2.0000000000000007E-2</v>
      </c>
      <c r="DX147" s="190">
        <f t="shared" si="190"/>
        <v>623109257002175.25</v>
      </c>
      <c r="DY147" s="172">
        <f t="shared" si="148"/>
        <v>18.027288629743762</v>
      </c>
      <c r="EB147" s="80"/>
      <c r="ED147" s="81"/>
      <c r="EE147" s="124">
        <v>12.7</v>
      </c>
      <c r="EF147" s="417">
        <f t="shared" si="168"/>
        <v>1.0428571428571436E-2</v>
      </c>
      <c r="EG147" s="579">
        <f t="shared" si="169"/>
        <v>9.0996734693877752E-7</v>
      </c>
      <c r="EH147" s="579"/>
      <c r="EI147" s="119">
        <f t="shared" si="170"/>
        <v>8.2728084625829936</v>
      </c>
      <c r="EJ147" s="172">
        <f t="shared" si="126"/>
        <v>42.307277097374083</v>
      </c>
      <c r="EK147" s="80"/>
      <c r="EN147" s="81"/>
      <c r="EO147" s="124">
        <v>13.4</v>
      </c>
      <c r="EP147" s="204">
        <f t="shared" si="180"/>
        <v>3.4663406371058976</v>
      </c>
      <c r="EQ147" s="80"/>
      <c r="ES147" s="41">
        <v>12.9</v>
      </c>
      <c r="ET147" s="124">
        <f t="shared" si="206"/>
        <v>1.3228571428571437E-2</v>
      </c>
      <c r="EU147" s="129">
        <f t="shared" si="207"/>
        <v>0</v>
      </c>
      <c r="EV147" s="119"/>
      <c r="EW147" s="451">
        <f t="shared" si="208"/>
        <v>0</v>
      </c>
      <c r="EX147" s="80"/>
      <c r="EZ147" s="41">
        <v>13.3</v>
      </c>
      <c r="FA147" s="101">
        <f t="shared" si="186"/>
        <v>1.0600000000000012E-2</v>
      </c>
      <c r="FB147" s="101">
        <f t="shared" si="187"/>
        <v>-5.3000000000000061E-3</v>
      </c>
      <c r="FC147" s="543">
        <f t="shared" si="188"/>
        <v>-4863237.5941648297</v>
      </c>
      <c r="FD147" s="514"/>
      <c r="FE147" s="544"/>
      <c r="FF147" s="80"/>
      <c r="FH147" s="41">
        <v>13.1</v>
      </c>
      <c r="FI147" s="101">
        <f t="shared" si="195"/>
        <v>1.1914285714285724E-2</v>
      </c>
      <c r="FJ147" s="119">
        <f t="shared" si="200"/>
        <v>-4132921.4406218547</v>
      </c>
      <c r="FK147" s="541">
        <f t="shared" si="196"/>
        <v>4132921.4406218547</v>
      </c>
      <c r="FL147" s="541"/>
      <c r="FM147" s="541"/>
      <c r="FN147" s="170">
        <f t="shared" si="201"/>
        <v>0</v>
      </c>
      <c r="FO147" s="184">
        <f t="shared" si="202"/>
        <v>-8265842.8812437095</v>
      </c>
      <c r="FP147" s="80"/>
      <c r="FR147" s="41">
        <v>13.3</v>
      </c>
      <c r="FS147" s="101">
        <f t="shared" si="189"/>
        <v>1.0600000000000012E-2</v>
      </c>
      <c r="FT147" s="190">
        <f t="shared" si="191"/>
        <v>23651079897298.121</v>
      </c>
      <c r="FU147" s="172">
        <f t="shared" si="192"/>
        <v>92.530951097255425</v>
      </c>
      <c r="FX147" s="80"/>
      <c r="GA147" s="51"/>
      <c r="GB147" s="43">
        <v>14</v>
      </c>
      <c r="GC147" s="44">
        <v>0</v>
      </c>
      <c r="GD147" s="50"/>
      <c r="GE147" s="51"/>
      <c r="GF147" s="43">
        <v>14</v>
      </c>
      <c r="GG147" s="44">
        <v>0</v>
      </c>
      <c r="GH147" s="50"/>
      <c r="GI147" s="51"/>
      <c r="GJ147" s="43">
        <v>14</v>
      </c>
      <c r="GK147" s="44">
        <v>0</v>
      </c>
      <c r="GL147" s="50"/>
      <c r="GM147" s="51"/>
      <c r="GN147" s="43">
        <v>14</v>
      </c>
      <c r="GO147" s="44">
        <v>0</v>
      </c>
      <c r="GP147" s="88"/>
    </row>
    <row r="148" spans="11:198" ht="15" thickBot="1">
      <c r="K148" s="63">
        <v>12.2</v>
      </c>
      <c r="L148" s="64">
        <f t="shared" si="178"/>
        <v>31.906766917293623</v>
      </c>
      <c r="N148" s="63">
        <v>12.2</v>
      </c>
      <c r="O148" s="64">
        <f t="shared" si="179"/>
        <v>14.632039072039898</v>
      </c>
      <c r="BK148" s="199"/>
      <c r="BL148" s="124">
        <v>12.5</v>
      </c>
      <c r="BM148" s="101">
        <f t="shared" si="127"/>
        <v>1.5857142857142861E-2</v>
      </c>
      <c r="BN148" s="101">
        <f t="shared" si="135"/>
        <v>6.0000000000000001E-3</v>
      </c>
      <c r="BO148" s="101">
        <f t="shared" si="171"/>
        <v>6.0000000000000001E-3</v>
      </c>
      <c r="BP148" s="101">
        <f t="shared" si="172"/>
        <v>1.7142857142857154E-2</v>
      </c>
      <c r="BQ148" s="119"/>
      <c r="BR148" s="204">
        <f t="shared" si="136"/>
        <v>1.4571428571428577E-2</v>
      </c>
      <c r="BS148" s="101">
        <f t="shared" si="137"/>
        <v>2.6142857142857152E-2</v>
      </c>
      <c r="BT148" s="201">
        <f t="shared" si="138"/>
        <v>9.5142857142857171E-5</v>
      </c>
      <c r="BU148" s="201">
        <f t="shared" si="139"/>
        <v>2.8542857142857153E-10</v>
      </c>
      <c r="BV148" s="201">
        <f t="shared" si="140"/>
        <v>2.5189504373177897E-9</v>
      </c>
      <c r="BW148" s="101">
        <f t="shared" si="141"/>
        <v>1.1571428571428575E-2</v>
      </c>
      <c r="BX148" s="119"/>
      <c r="BY148" s="202">
        <f t="shared" si="142"/>
        <v>2.8568676384839677E-8</v>
      </c>
      <c r="BZ148" s="80"/>
      <c r="CB148" s="81"/>
      <c r="CC148" s="124">
        <v>12.5</v>
      </c>
      <c r="CD148" s="101">
        <f t="shared" si="143"/>
        <v>6.0000000000000001E-3</v>
      </c>
      <c r="CE148" s="101">
        <f t="shared" si="144"/>
        <v>1.5857142857142861E-2</v>
      </c>
      <c r="CF148" s="101">
        <f t="shared" si="173"/>
        <v>1.7142857142857154E-2</v>
      </c>
      <c r="CG148" s="101">
        <f t="shared" si="174"/>
        <v>6.0000000000000001E-3</v>
      </c>
      <c r="CI148" s="204">
        <f t="shared" si="145"/>
        <v>7.9285714285714307E-3</v>
      </c>
      <c r="CJ148" s="201">
        <f t="shared" si="175"/>
        <v>1.9936311953352786E-9</v>
      </c>
      <c r="CK148" s="201">
        <f t="shared" si="176"/>
        <v>3.085714285714288E-10</v>
      </c>
      <c r="CM148" s="206">
        <f t="shared" si="177"/>
        <v>4.2958338192419863E-9</v>
      </c>
      <c r="CN148" s="209"/>
      <c r="CR148" s="81"/>
      <c r="CS148" s="124">
        <v>13.5</v>
      </c>
      <c r="CT148" s="204">
        <f t="shared" si="181"/>
        <v>20.466923667874827</v>
      </c>
      <c r="CU148" s="80"/>
      <c r="CW148" s="57">
        <v>13</v>
      </c>
      <c r="CX148" s="111">
        <f t="shared" si="203"/>
        <v>2.3428571428571424E-2</v>
      </c>
      <c r="CY148" s="129">
        <f t="shared" si="204"/>
        <v>0</v>
      </c>
      <c r="CZ148" s="130"/>
      <c r="DA148" s="174">
        <f t="shared" si="205"/>
        <v>0</v>
      </c>
      <c r="DB148" s="80"/>
      <c r="DD148" s="57">
        <v>13.4</v>
      </c>
      <c r="DE148" s="111">
        <f t="shared" si="182"/>
        <v>1.8857142857142867E-2</v>
      </c>
      <c r="DF148" s="123">
        <f t="shared" si="183"/>
        <v>-9.4285714285714337E-3</v>
      </c>
      <c r="DG148" s="552">
        <f t="shared" si="184"/>
        <v>23132741.726767477</v>
      </c>
      <c r="DH148" s="496"/>
      <c r="DI148" s="553"/>
      <c r="DJ148" s="80"/>
      <c r="DL148" s="57">
        <v>13.2</v>
      </c>
      <c r="DM148" s="111">
        <f t="shared" si="193"/>
        <v>2.1142857142857147E-2</v>
      </c>
      <c r="DN148" s="101">
        <f t="shared" si="197"/>
        <v>13028482.445347946</v>
      </c>
      <c r="DO148" s="470">
        <f t="shared" si="194"/>
        <v>13028482.445347946</v>
      </c>
      <c r="DP148" s="470"/>
      <c r="DQ148" s="470"/>
      <c r="DR148" s="170">
        <f t="shared" si="198"/>
        <v>26056964.890695892</v>
      </c>
      <c r="DS148" s="171">
        <f t="shared" si="199"/>
        <v>0</v>
      </c>
      <c r="DT148" s="80"/>
      <c r="DV148" s="57">
        <v>13.4</v>
      </c>
      <c r="DW148" s="111">
        <f t="shared" si="185"/>
        <v>1.8857142857142867E-2</v>
      </c>
      <c r="DX148" s="190">
        <f t="shared" si="190"/>
        <v>535123739797329.13</v>
      </c>
      <c r="DY148" s="172">
        <f t="shared" si="148"/>
        <v>19.452947052933794</v>
      </c>
      <c r="EB148" s="80"/>
      <c r="ED148" s="81"/>
      <c r="EE148" s="124">
        <v>12.8</v>
      </c>
      <c r="EF148" s="417">
        <f t="shared" ref="EF148:EF160" si="209">(BN151+BP151 )/2</f>
        <v>9.8571428571428525E-3</v>
      </c>
      <c r="EG148" s="579">
        <f t="shared" ref="EG148:EG160" si="210" xml:space="preserve"> ( BM151 * BN151 *EF148)</f>
        <v>8.2124081632653068E-7</v>
      </c>
      <c r="EH148" s="579"/>
      <c r="EI148" s="119">
        <f t="shared" ref="EI148:EI160" si="211">ABS(GC135 * EG148 * $EF$13) / BY151</f>
        <v>11.275406988146553</v>
      </c>
      <c r="EJ148" s="172">
        <f t="shared" si="126"/>
        <v>31.041008131053978</v>
      </c>
      <c r="EK148" s="80"/>
      <c r="EN148" s="81"/>
      <c r="EO148" s="124">
        <v>13.5</v>
      </c>
      <c r="EP148" s="204">
        <f t="shared" si="180"/>
        <v>2.2940497894462579</v>
      </c>
      <c r="EQ148" s="80"/>
      <c r="ES148" s="41">
        <v>13</v>
      </c>
      <c r="ET148" s="124">
        <f t="shared" si="206"/>
        <v>1.2571428571428581E-2</v>
      </c>
      <c r="EU148" s="129">
        <f t="shared" si="207"/>
        <v>0</v>
      </c>
      <c r="EV148" s="119"/>
      <c r="EW148" s="451">
        <f t="shared" si="208"/>
        <v>0</v>
      </c>
      <c r="EX148" s="80"/>
      <c r="EZ148" s="41">
        <v>13.4</v>
      </c>
      <c r="FA148" s="101">
        <f t="shared" si="186"/>
        <v>9.942857142857156E-3</v>
      </c>
      <c r="FB148" s="101">
        <f t="shared" si="187"/>
        <v>-4.971428571428578E-3</v>
      </c>
      <c r="FC148" s="543">
        <f t="shared" si="188"/>
        <v>-3466340.6371058975</v>
      </c>
      <c r="FD148" s="514"/>
      <c r="FE148" s="544"/>
      <c r="FF148" s="80"/>
      <c r="FH148" s="41">
        <v>13.2</v>
      </c>
      <c r="FI148" s="101">
        <f t="shared" si="195"/>
        <v>1.1257142857142868E-2</v>
      </c>
      <c r="FJ148" s="119">
        <f t="shared" si="200"/>
        <v>-3234290.3259805613</v>
      </c>
      <c r="FK148" s="541">
        <f t="shared" si="196"/>
        <v>3234290.3259805613</v>
      </c>
      <c r="FL148" s="541"/>
      <c r="FM148" s="541"/>
      <c r="FN148" s="170">
        <f t="shared" si="201"/>
        <v>0</v>
      </c>
      <c r="FO148" s="184">
        <f t="shared" si="202"/>
        <v>-6468580.6519611226</v>
      </c>
      <c r="FP148" s="80"/>
      <c r="FR148" s="41">
        <v>13.4</v>
      </c>
      <c r="FS148" s="101">
        <f t="shared" si="189"/>
        <v>9.942857142857156E-3</v>
      </c>
      <c r="FT148" s="190">
        <f t="shared" si="191"/>
        <v>12015517412451.719</v>
      </c>
      <c r="FU148" s="172">
        <f t="shared" si="192"/>
        <v>129.81990147849754</v>
      </c>
      <c r="FX148" s="80"/>
      <c r="GA148" s="52"/>
      <c r="GB148" s="53"/>
      <c r="GC148" s="53"/>
      <c r="GD148" s="54"/>
      <c r="GE148" s="52"/>
      <c r="GF148" s="53"/>
      <c r="GG148" s="53"/>
      <c r="GH148" s="54"/>
      <c r="GI148" s="52"/>
      <c r="GJ148" s="53"/>
      <c r="GK148" s="53"/>
      <c r="GL148" s="54"/>
      <c r="GM148" s="52"/>
      <c r="GN148" s="53"/>
      <c r="GO148" s="53"/>
      <c r="GP148" s="89"/>
    </row>
    <row r="149" spans="11:198">
      <c r="K149" s="63">
        <v>12.3</v>
      </c>
      <c r="L149" s="64">
        <f t="shared" si="178"/>
        <v>27.448717925682853</v>
      </c>
      <c r="N149" s="63">
        <v>12.3</v>
      </c>
      <c r="O149" s="64">
        <f t="shared" si="179"/>
        <v>16.168624459702862</v>
      </c>
      <c r="BK149" s="199"/>
      <c r="BL149" s="124">
        <v>12.6</v>
      </c>
      <c r="BM149" s="101">
        <f t="shared" si="127"/>
        <v>1.5200000000000019E-2</v>
      </c>
      <c r="BN149" s="101">
        <f t="shared" si="135"/>
        <v>6.0000000000000001E-3</v>
      </c>
      <c r="BO149" s="101">
        <f t="shared" si="171"/>
        <v>6.0000000000000001E-3</v>
      </c>
      <c r="BP149" s="101">
        <f t="shared" si="172"/>
        <v>1.6000000000000014E-2</v>
      </c>
      <c r="BQ149" s="119"/>
      <c r="BR149" s="204">
        <f t="shared" si="136"/>
        <v>1.4000000000000007E-2</v>
      </c>
      <c r="BS149" s="101">
        <f t="shared" si="137"/>
        <v>2.5000000000000012E-2</v>
      </c>
      <c r="BT149" s="201">
        <f t="shared" si="138"/>
        <v>9.1200000000000116E-5</v>
      </c>
      <c r="BU149" s="201">
        <f t="shared" si="139"/>
        <v>2.7360000000000033E-10</v>
      </c>
      <c r="BV149" s="201">
        <f t="shared" si="140"/>
        <v>2.0480000000000057E-9</v>
      </c>
      <c r="BW149" s="101">
        <f t="shared" si="141"/>
        <v>1.1000000000000005E-2</v>
      </c>
      <c r="BX149" s="119"/>
      <c r="BY149" s="202">
        <f t="shared" si="142"/>
        <v>2.4665600000000052E-8</v>
      </c>
      <c r="BZ149" s="80"/>
      <c r="CB149" s="81"/>
      <c r="CC149" s="124">
        <v>12.6</v>
      </c>
      <c r="CD149" s="101">
        <f t="shared" si="143"/>
        <v>6.0000000000000001E-3</v>
      </c>
      <c r="CE149" s="101">
        <f t="shared" si="144"/>
        <v>1.5200000000000019E-2</v>
      </c>
      <c r="CF149" s="101">
        <f t="shared" si="173"/>
        <v>1.6000000000000014E-2</v>
      </c>
      <c r="CG149" s="101">
        <f t="shared" si="174"/>
        <v>6.0000000000000001E-3</v>
      </c>
      <c r="CI149" s="204">
        <f t="shared" si="145"/>
        <v>7.6000000000000095E-3</v>
      </c>
      <c r="CJ149" s="201">
        <f t="shared" si="175"/>
        <v>1.7559040000000068E-9</v>
      </c>
      <c r="CK149" s="201">
        <f t="shared" si="176"/>
        <v>2.8800000000000025E-10</v>
      </c>
      <c r="CM149" s="206">
        <f t="shared" si="177"/>
        <v>3.7998080000000142E-9</v>
      </c>
      <c r="CN149" s="209"/>
      <c r="CR149" s="81"/>
      <c r="CS149" s="124">
        <v>13.6</v>
      </c>
      <c r="CT149" s="204">
        <f t="shared" si="181"/>
        <v>16.89268681818826</v>
      </c>
      <c r="CU149" s="80"/>
      <c r="CW149" s="41">
        <v>13.1</v>
      </c>
      <c r="CX149" s="111">
        <f t="shared" si="203"/>
        <v>2.2285714285714284E-2</v>
      </c>
      <c r="CY149" s="129">
        <f t="shared" si="204"/>
        <v>0</v>
      </c>
      <c r="CZ149" s="130"/>
      <c r="DA149" s="174">
        <f t="shared" si="205"/>
        <v>0</v>
      </c>
      <c r="DB149" s="80"/>
      <c r="DD149" s="41">
        <v>13.5</v>
      </c>
      <c r="DE149" s="111">
        <f t="shared" si="182"/>
        <v>1.7714285714285728E-2</v>
      </c>
      <c r="DF149" s="123">
        <f t="shared" si="183"/>
        <v>-8.8571428571428638E-3</v>
      </c>
      <c r="DG149" s="552">
        <f t="shared" si="184"/>
        <v>20466923.667874828</v>
      </c>
      <c r="DH149" s="496"/>
      <c r="DI149" s="553"/>
      <c r="DJ149" s="80"/>
      <c r="DL149" s="41">
        <v>13.3</v>
      </c>
      <c r="DM149" s="111">
        <f t="shared" si="193"/>
        <v>2.0000000000000007E-2</v>
      </c>
      <c r="DN149" s="101">
        <f t="shared" si="197"/>
        <v>12481078.248714885</v>
      </c>
      <c r="DO149" s="470">
        <f t="shared" si="194"/>
        <v>12481078.248714885</v>
      </c>
      <c r="DP149" s="470"/>
      <c r="DQ149" s="470"/>
      <c r="DR149" s="170">
        <f t="shared" si="198"/>
        <v>24962156.497429769</v>
      </c>
      <c r="DS149" s="171">
        <f t="shared" si="199"/>
        <v>0</v>
      </c>
      <c r="DT149" s="80"/>
      <c r="DV149" s="41">
        <v>13.5</v>
      </c>
      <c r="DW149" s="111">
        <f t="shared" si="185"/>
        <v>1.7714285714285728E-2</v>
      </c>
      <c r="DX149" s="190">
        <f t="shared" si="190"/>
        <v>418894964426614.81</v>
      </c>
      <c r="DY149" s="172">
        <f t="shared" si="148"/>
        <v>21.98669459574554</v>
      </c>
      <c r="EB149" s="80"/>
      <c r="ED149" s="81"/>
      <c r="EE149" s="124">
        <v>12.9</v>
      </c>
      <c r="EF149" s="417">
        <f t="shared" si="209"/>
        <v>9.2857142857142826E-3</v>
      </c>
      <c r="EG149" s="579">
        <f t="shared" si="210"/>
        <v>7.3702040816326562E-7</v>
      </c>
      <c r="EH149" s="579"/>
      <c r="EI149" s="119">
        <f t="shared" si="211"/>
        <v>14.097853231481531</v>
      </c>
      <c r="EJ149" s="172">
        <f t="shared" ref="EJ149:EJ159" si="212">$EF$11/EI149</f>
        <v>24.826474942895885</v>
      </c>
      <c r="EK149" s="80"/>
      <c r="EN149" s="81"/>
      <c r="EO149" s="124">
        <v>13.6</v>
      </c>
      <c r="EP149" s="204">
        <f t="shared" si="180"/>
        <v>1.360727774352219</v>
      </c>
      <c r="EQ149" s="80"/>
      <c r="ES149" s="41">
        <v>13.1</v>
      </c>
      <c r="ET149" s="124">
        <f t="shared" si="206"/>
        <v>1.1914285714285724E-2</v>
      </c>
      <c r="EU149" s="129">
        <f t="shared" si="207"/>
        <v>0</v>
      </c>
      <c r="EV149" s="119"/>
      <c r="EW149" s="451">
        <f t="shared" si="208"/>
        <v>0</v>
      </c>
      <c r="EX149" s="80"/>
      <c r="EZ149" s="41">
        <v>13.5</v>
      </c>
      <c r="FA149" s="101">
        <f t="shared" si="186"/>
        <v>9.2857142857142999E-3</v>
      </c>
      <c r="FB149" s="101">
        <f t="shared" si="187"/>
        <v>-4.64285714285715E-3</v>
      </c>
      <c r="FC149" s="543">
        <f t="shared" si="188"/>
        <v>-2294049.789446258</v>
      </c>
      <c r="FD149" s="514"/>
      <c r="FE149" s="544"/>
      <c r="FF149" s="80"/>
      <c r="FH149" s="41">
        <v>13.3</v>
      </c>
      <c r="FI149" s="101">
        <f t="shared" si="195"/>
        <v>1.0600000000000012E-2</v>
      </c>
      <c r="FJ149" s="119">
        <f t="shared" si="200"/>
        <v>-2431618.7970824149</v>
      </c>
      <c r="FK149" s="541">
        <f t="shared" si="196"/>
        <v>2431618.7970824149</v>
      </c>
      <c r="FL149" s="541"/>
      <c r="FM149" s="541"/>
      <c r="FN149" s="170">
        <f t="shared" si="201"/>
        <v>0</v>
      </c>
      <c r="FO149" s="184">
        <f t="shared" si="202"/>
        <v>-4863237.5941648297</v>
      </c>
      <c r="FP149" s="80"/>
      <c r="FR149" s="41">
        <v>13.5</v>
      </c>
      <c r="FS149" s="101">
        <f t="shared" si="189"/>
        <v>9.2857142857142999E-3</v>
      </c>
      <c r="FT149" s="190">
        <f t="shared" si="191"/>
        <v>5262664436458.4209</v>
      </c>
      <c r="FU149" s="172">
        <f t="shared" si="192"/>
        <v>196.15964835210565</v>
      </c>
      <c r="FX149" s="80"/>
    </row>
    <row r="150" spans="11:198">
      <c r="K150" s="63">
        <v>12.4</v>
      </c>
      <c r="L150" s="64">
        <f t="shared" si="178"/>
        <v>24.282481315855975</v>
      </c>
      <c r="N150" s="63">
        <v>12.4</v>
      </c>
      <c r="O150" s="64">
        <f t="shared" si="179"/>
        <v>18.004983394090765</v>
      </c>
      <c r="BK150" s="199"/>
      <c r="BL150" s="124">
        <v>12.7</v>
      </c>
      <c r="BM150" s="101">
        <f t="shared" si="127"/>
        <v>1.4542857142857163E-2</v>
      </c>
      <c r="BN150" s="101">
        <f t="shared" si="135"/>
        <v>6.0000000000000001E-3</v>
      </c>
      <c r="BO150" s="101">
        <f t="shared" si="171"/>
        <v>6.0000000000000001E-3</v>
      </c>
      <c r="BP150" s="101">
        <f t="shared" si="172"/>
        <v>1.4857142857142874E-2</v>
      </c>
      <c r="BQ150" s="119"/>
      <c r="BR150" s="204">
        <f t="shared" si="136"/>
        <v>1.3428571428571437E-2</v>
      </c>
      <c r="BS150" s="101">
        <f t="shared" si="137"/>
        <v>2.3857142857142872E-2</v>
      </c>
      <c r="BT150" s="201">
        <f t="shared" si="138"/>
        <v>8.725714285714298E-5</v>
      </c>
      <c r="BU150" s="201">
        <f t="shared" si="139"/>
        <v>2.6177142857142892E-10</v>
      </c>
      <c r="BV150" s="201">
        <f t="shared" si="140"/>
        <v>1.6397434402332416E-9</v>
      </c>
      <c r="BW150" s="101">
        <f t="shared" si="141"/>
        <v>1.0428571428571435E-2</v>
      </c>
      <c r="BX150" s="119"/>
      <c r="BY150" s="202">
        <f t="shared" si="142"/>
        <v>2.1142605247813467E-8</v>
      </c>
      <c r="BZ150" s="80"/>
      <c r="CB150" s="81"/>
      <c r="CC150" s="124">
        <v>12.7</v>
      </c>
      <c r="CD150" s="101">
        <f t="shared" si="143"/>
        <v>6.0000000000000001E-3</v>
      </c>
      <c r="CE150" s="101">
        <f t="shared" si="144"/>
        <v>1.4542857142857163E-2</v>
      </c>
      <c r="CF150" s="101">
        <f t="shared" si="173"/>
        <v>1.4857142857142874E-2</v>
      </c>
      <c r="CG150" s="101">
        <f t="shared" si="174"/>
        <v>6.0000000000000001E-3</v>
      </c>
      <c r="CI150" s="204">
        <f t="shared" si="145"/>
        <v>7.2714285714285815E-3</v>
      </c>
      <c r="CJ150" s="201">
        <f t="shared" si="175"/>
        <v>1.5378685597667704E-9</v>
      </c>
      <c r="CK150" s="201">
        <f t="shared" si="176"/>
        <v>2.6742857142857175E-10</v>
      </c>
      <c r="CM150" s="206">
        <f t="shared" si="177"/>
        <v>3.3431656909621126E-9</v>
      </c>
      <c r="CN150" s="209"/>
      <c r="CR150" s="81"/>
      <c r="CS150" s="124">
        <v>13.7</v>
      </c>
      <c r="CT150" s="204">
        <f t="shared" si="181"/>
        <v>12.433352313988442</v>
      </c>
      <c r="CU150" s="80"/>
      <c r="CW150" s="57">
        <v>13.2</v>
      </c>
      <c r="CX150" s="111">
        <f t="shared" si="203"/>
        <v>2.1142857142857147E-2</v>
      </c>
      <c r="CY150" s="129">
        <f t="shared" si="204"/>
        <v>0</v>
      </c>
      <c r="CZ150" s="130"/>
      <c r="DA150" s="174">
        <f t="shared" si="205"/>
        <v>0</v>
      </c>
      <c r="DB150" s="80"/>
      <c r="DD150" s="57">
        <v>13.6</v>
      </c>
      <c r="DE150" s="111">
        <f t="shared" si="182"/>
        <v>1.6571428571428588E-2</v>
      </c>
      <c r="DF150" s="123">
        <f t="shared" si="183"/>
        <v>-8.2857142857142938E-3</v>
      </c>
      <c r="DG150" s="552">
        <f t="shared" si="184"/>
        <v>16892686.818188261</v>
      </c>
      <c r="DH150" s="496"/>
      <c r="DI150" s="553"/>
      <c r="DJ150" s="80"/>
      <c r="DL150" s="57">
        <v>13.4</v>
      </c>
      <c r="DM150" s="111">
        <f t="shared" si="193"/>
        <v>1.8857142857142867E-2</v>
      </c>
      <c r="DN150" s="101">
        <f t="shared" si="197"/>
        <v>11566370.863383738</v>
      </c>
      <c r="DO150" s="470">
        <f t="shared" si="194"/>
        <v>11566370.863383738</v>
      </c>
      <c r="DP150" s="470"/>
      <c r="DQ150" s="470"/>
      <c r="DR150" s="170">
        <f t="shared" si="198"/>
        <v>23132741.726767477</v>
      </c>
      <c r="DS150" s="171">
        <f t="shared" si="199"/>
        <v>0</v>
      </c>
      <c r="DT150" s="80"/>
      <c r="DV150" s="57">
        <v>13.6</v>
      </c>
      <c r="DW150" s="111">
        <f t="shared" si="185"/>
        <v>1.6571428571428588E-2</v>
      </c>
      <c r="DX150" s="190">
        <f t="shared" si="190"/>
        <v>285362867937391.44</v>
      </c>
      <c r="DY150" s="172">
        <f t="shared" si="148"/>
        <v>26.638746390271528</v>
      </c>
      <c r="EB150" s="80"/>
      <c r="ED150" s="81"/>
      <c r="EE150" s="124">
        <v>13</v>
      </c>
      <c r="EF150" s="417">
        <f t="shared" si="209"/>
        <v>8.7142857142857126E-3</v>
      </c>
      <c r="EG150" s="579">
        <f t="shared" si="210"/>
        <v>6.5730612244897999E-7</v>
      </c>
      <c r="EH150" s="579"/>
      <c r="EI150" s="119">
        <f t="shared" si="211"/>
        <v>16.695356963816451</v>
      </c>
      <c r="EJ150" s="172">
        <f t="shared" si="212"/>
        <v>20.963912347519656</v>
      </c>
      <c r="EK150" s="80"/>
      <c r="EN150" s="81"/>
      <c r="EO150" s="124">
        <v>13.7</v>
      </c>
      <c r="EP150" s="204">
        <f t="shared" si="180"/>
        <v>0.67635370477494339</v>
      </c>
      <c r="EQ150" s="80"/>
      <c r="ES150" s="41">
        <v>13.2</v>
      </c>
      <c r="ET150" s="124">
        <f t="shared" si="206"/>
        <v>1.1257142857142868E-2</v>
      </c>
      <c r="EU150" s="129">
        <f t="shared" si="207"/>
        <v>0</v>
      </c>
      <c r="EV150" s="119"/>
      <c r="EW150" s="451">
        <f t="shared" si="208"/>
        <v>0</v>
      </c>
      <c r="EX150" s="80"/>
      <c r="EZ150" s="41">
        <v>13.6</v>
      </c>
      <c r="FA150" s="101">
        <f t="shared" si="186"/>
        <v>8.6285714285714438E-3</v>
      </c>
      <c r="FB150" s="101">
        <f t="shared" si="187"/>
        <v>-4.3142857142857219E-3</v>
      </c>
      <c r="FC150" s="543">
        <f t="shared" si="188"/>
        <v>-1360727.774352219</v>
      </c>
      <c r="FD150" s="514"/>
      <c r="FE150" s="544"/>
      <c r="FF150" s="80"/>
      <c r="FH150" s="41">
        <v>13.4</v>
      </c>
      <c r="FI150" s="101">
        <f t="shared" si="195"/>
        <v>9.942857142857156E-3</v>
      </c>
      <c r="FJ150" s="119">
        <f t="shared" si="200"/>
        <v>-1733170.3185529488</v>
      </c>
      <c r="FK150" s="541">
        <f t="shared" si="196"/>
        <v>1733170.3185529488</v>
      </c>
      <c r="FL150" s="541"/>
      <c r="FM150" s="541"/>
      <c r="FN150" s="170">
        <f t="shared" si="201"/>
        <v>0</v>
      </c>
      <c r="FO150" s="184">
        <f t="shared" si="202"/>
        <v>-3466340.6371058975</v>
      </c>
      <c r="FP150" s="80"/>
      <c r="FR150" s="41">
        <v>13.6</v>
      </c>
      <c r="FS150" s="101">
        <f t="shared" si="189"/>
        <v>8.6285714285714438E-3</v>
      </c>
      <c r="FT150" s="190">
        <f t="shared" si="191"/>
        <v>1851580075893.5432</v>
      </c>
      <c r="FU150" s="172">
        <f t="shared" si="192"/>
        <v>330.70538316469998</v>
      </c>
      <c r="FX150" s="80"/>
    </row>
    <row r="151" spans="11:198">
      <c r="K151" s="63">
        <v>12.5</v>
      </c>
      <c r="L151" s="64">
        <f t="shared" si="178"/>
        <v>21.958668907566452</v>
      </c>
      <c r="N151" s="63">
        <v>12.5</v>
      </c>
      <c r="O151" s="64">
        <f t="shared" si="179"/>
        <v>20.227830115828382</v>
      </c>
      <c r="BK151" s="199"/>
      <c r="BL151" s="124">
        <v>12.8</v>
      </c>
      <c r="BM151" s="101">
        <f t="shared" ref="BM151:BM163" si="213" xml:space="preserve"> $BM$12 - (BL151*$BM$17)</f>
        <v>1.3885714285714293E-2</v>
      </c>
      <c r="BN151" s="101">
        <f t="shared" si="135"/>
        <v>6.0000000000000001E-3</v>
      </c>
      <c r="BO151" s="101">
        <f t="shared" ref="BO151:BO163" si="214">$BM$14 - (BL151*$BM$19)</f>
        <v>6.0000000000000001E-3</v>
      </c>
      <c r="BP151" s="101">
        <f t="shared" ref="BP151:BP163" si="215">$BM$15 - (BL151*$BM$20)</f>
        <v>1.3714285714285707E-2</v>
      </c>
      <c r="BQ151" s="119"/>
      <c r="BR151" s="204">
        <f t="shared" si="136"/>
        <v>1.2857142857142853E-2</v>
      </c>
      <c r="BS151" s="101">
        <f t="shared" si="137"/>
        <v>2.2714285714285704E-2</v>
      </c>
      <c r="BT151" s="201">
        <f t="shared" si="138"/>
        <v>8.3314285714285763E-5</v>
      </c>
      <c r="BU151" s="201">
        <f t="shared" si="139"/>
        <v>2.499428571428573E-10</v>
      </c>
      <c r="BV151" s="201">
        <f t="shared" si="140"/>
        <v>1.2897026239067032E-9</v>
      </c>
      <c r="BW151" s="101">
        <f t="shared" si="141"/>
        <v>9.8571428571428508E-3</v>
      </c>
      <c r="BX151" s="119"/>
      <c r="BY151" s="202">
        <f t="shared" si="142"/>
        <v>1.7979764431486862E-8</v>
      </c>
      <c r="BZ151" s="80"/>
      <c r="CB151" s="81"/>
      <c r="CC151" s="124">
        <v>12.8</v>
      </c>
      <c r="CD151" s="101">
        <f t="shared" si="143"/>
        <v>6.0000000000000001E-3</v>
      </c>
      <c r="CE151" s="101">
        <f t="shared" si="144"/>
        <v>1.3885714285714293E-2</v>
      </c>
      <c r="CF151" s="101">
        <f t="shared" ref="CF151:CF163" si="216">$CD$14 - (CC151*$CD$19)</f>
        <v>1.3714285714285707E-2</v>
      </c>
      <c r="CG151" s="101">
        <f t="shared" ref="CG151:CG163" si="217">$CD$15 - ($CD$20*CC151)</f>
        <v>6.0000000000000001E-3</v>
      </c>
      <c r="CI151" s="204">
        <f t="shared" si="145"/>
        <v>6.9428571428571464E-3</v>
      </c>
      <c r="CJ151" s="201">
        <f t="shared" ref="CJ151:CJ163" si="218">(CD151*(CE151^3))/12</f>
        <v>1.3386735393586026E-9</v>
      </c>
      <c r="CK151" s="201">
        <f t="shared" ref="CK151:CK163" si="219">(CF151*(CG151^3))/12</f>
        <v>2.4685714285714273E-10</v>
      </c>
      <c r="CM151" s="206">
        <f t="shared" ref="CM151:CM163" si="220">(2*CJ151)+CK151</f>
        <v>2.9242042215743481E-9</v>
      </c>
      <c r="CN151" s="209"/>
      <c r="CR151" s="81"/>
      <c r="CS151" s="124">
        <v>13.8</v>
      </c>
      <c r="CT151" s="204">
        <f t="shared" si="181"/>
        <v>7.3554135842910808</v>
      </c>
      <c r="CU151" s="80"/>
      <c r="CW151" s="41">
        <v>13.3</v>
      </c>
      <c r="CX151" s="111">
        <f t="shared" si="203"/>
        <v>2.0000000000000007E-2</v>
      </c>
      <c r="CY151" s="129">
        <f t="shared" si="204"/>
        <v>0</v>
      </c>
      <c r="CZ151" s="130"/>
      <c r="DA151" s="174">
        <f t="shared" si="205"/>
        <v>0</v>
      </c>
      <c r="DB151" s="80"/>
      <c r="DD151" s="41">
        <v>13.7</v>
      </c>
      <c r="DE151" s="111">
        <f t="shared" si="182"/>
        <v>1.5428571428571448E-2</v>
      </c>
      <c r="DF151" s="123">
        <f t="shared" si="183"/>
        <v>-7.7142857142857239E-3</v>
      </c>
      <c r="DG151" s="552">
        <f t="shared" si="184"/>
        <v>12433352.313988442</v>
      </c>
      <c r="DH151" s="496"/>
      <c r="DI151" s="553"/>
      <c r="DJ151" s="80"/>
      <c r="DL151" s="41">
        <v>13.5</v>
      </c>
      <c r="DM151" s="111">
        <f t="shared" si="193"/>
        <v>1.7714285714285728E-2</v>
      </c>
      <c r="DN151" s="101">
        <f t="shared" si="197"/>
        <v>10233461.833937414</v>
      </c>
      <c r="DO151" s="470">
        <f t="shared" si="194"/>
        <v>10233461.833937414</v>
      </c>
      <c r="DP151" s="470"/>
      <c r="DQ151" s="470"/>
      <c r="DR151" s="170">
        <f t="shared" si="198"/>
        <v>20466923.667874828</v>
      </c>
      <c r="DS151" s="171">
        <f t="shared" si="199"/>
        <v>0</v>
      </c>
      <c r="DT151" s="80"/>
      <c r="DV151" s="41">
        <v>13.7</v>
      </c>
      <c r="DW151" s="111">
        <f t="shared" si="185"/>
        <v>1.5428571428571448E-2</v>
      </c>
      <c r="DX151" s="190">
        <f t="shared" si="190"/>
        <v>154588249763761.75</v>
      </c>
      <c r="DY151" s="172">
        <f t="shared" si="148"/>
        <v>36.192974238630455</v>
      </c>
      <c r="EB151" s="80"/>
      <c r="ED151" s="81"/>
      <c r="EE151" s="124">
        <v>13.1</v>
      </c>
      <c r="EF151" s="417">
        <f t="shared" si="209"/>
        <v>8.1428571428571427E-3</v>
      </c>
      <c r="EG151" s="579">
        <f t="shared" si="210"/>
        <v>5.8209795918367402E-7</v>
      </c>
      <c r="EH151" s="579"/>
      <c r="EI151" s="119">
        <f t="shared" si="211"/>
        <v>19.009414837216767</v>
      </c>
      <c r="EJ151" s="172">
        <f t="shared" si="212"/>
        <v>18.411929193883839</v>
      </c>
      <c r="EK151" s="80"/>
      <c r="EN151" s="81"/>
      <c r="EO151" s="124">
        <v>13.8</v>
      </c>
      <c r="EP151" s="204">
        <f t="shared" si="180"/>
        <v>0.24162385034157441</v>
      </c>
      <c r="EQ151" s="80"/>
      <c r="ES151" s="41">
        <v>13.3</v>
      </c>
      <c r="ET151" s="124">
        <f t="shared" si="206"/>
        <v>1.0600000000000012E-2</v>
      </c>
      <c r="EU151" s="129">
        <f t="shared" si="207"/>
        <v>0</v>
      </c>
      <c r="EV151" s="119"/>
      <c r="EW151" s="451">
        <f t="shared" si="208"/>
        <v>0</v>
      </c>
      <c r="EX151" s="80"/>
      <c r="EZ151" s="41">
        <v>13.7</v>
      </c>
      <c r="FA151" s="101">
        <f t="shared" si="186"/>
        <v>7.9714285714285876E-3</v>
      </c>
      <c r="FB151" s="101">
        <f t="shared" si="187"/>
        <v>-3.9857142857142938E-3</v>
      </c>
      <c r="FC151" s="543">
        <f t="shared" si="188"/>
        <v>-676353.70477494341</v>
      </c>
      <c r="FD151" s="514"/>
      <c r="FE151" s="544"/>
      <c r="FF151" s="80"/>
      <c r="FH151" s="41">
        <v>13.5</v>
      </c>
      <c r="FI151" s="101">
        <f t="shared" si="195"/>
        <v>9.2857142857142999E-3</v>
      </c>
      <c r="FJ151" s="119">
        <f t="shared" si="200"/>
        <v>-1147024.894723129</v>
      </c>
      <c r="FK151" s="541">
        <f t="shared" si="196"/>
        <v>1147024.894723129</v>
      </c>
      <c r="FL151" s="541"/>
      <c r="FM151" s="541"/>
      <c r="FN151" s="170">
        <f t="shared" si="201"/>
        <v>0</v>
      </c>
      <c r="FO151" s="184">
        <f t="shared" si="202"/>
        <v>-2294049.789446258</v>
      </c>
      <c r="FP151" s="80"/>
      <c r="FR151" s="41">
        <v>13.7</v>
      </c>
      <c r="FS151" s="101">
        <f t="shared" si="189"/>
        <v>7.9714285714285876E-3</v>
      </c>
      <c r="FT151" s="190">
        <f t="shared" si="191"/>
        <v>457454333962.79132</v>
      </c>
      <c r="FU151" s="172">
        <f t="shared" si="192"/>
        <v>665.33235025264992</v>
      </c>
      <c r="FX151" s="80"/>
    </row>
    <row r="152" spans="11:198">
      <c r="K152" s="63">
        <v>12.6</v>
      </c>
      <c r="L152" s="64">
        <f t="shared" si="178"/>
        <v>20.225072886306425</v>
      </c>
      <c r="N152" s="63">
        <v>12.6</v>
      </c>
      <c r="O152" s="64">
        <f t="shared" si="179"/>
        <v>22.958023630506592</v>
      </c>
      <c r="BK152" s="81"/>
      <c r="BL152" s="124">
        <v>12.9</v>
      </c>
      <c r="BM152" s="101">
        <f t="shared" si="213"/>
        <v>1.3228571428571437E-2</v>
      </c>
      <c r="BN152" s="101">
        <f t="shared" ref="BN152:BN163" si="221">$BM$13 - (BL152*$BM$18)</f>
        <v>6.0000000000000001E-3</v>
      </c>
      <c r="BO152" s="101">
        <f t="shared" si="214"/>
        <v>6.0000000000000001E-3</v>
      </c>
      <c r="BP152" s="101">
        <f t="shared" si="215"/>
        <v>1.2571428571428567E-2</v>
      </c>
      <c r="BQ152" s="119"/>
      <c r="BR152" s="204">
        <f t="shared" ref="BR152:BR162" si="222">(BP152/2) +BN152</f>
        <v>1.2285714285714283E-2</v>
      </c>
      <c r="BS152" s="101">
        <f t="shared" ref="BS152:BS163" si="223">BN152 + BP152 + (BN152/2)</f>
        <v>2.1571428571428564E-2</v>
      </c>
      <c r="BT152" s="201">
        <f t="shared" ref="BT152:BT163" si="224">BM152*BN152</f>
        <v>7.9371428571428627E-5</v>
      </c>
      <c r="BU152" s="201">
        <f t="shared" ref="BU152:BU163" si="225" xml:space="preserve"> (BM152*(BN152^3))/12</f>
        <v>2.3811428571428589E-10</v>
      </c>
      <c r="BV152" s="201">
        <f t="shared" ref="BV152:BV163" si="226" xml:space="preserve"> (BO152 * (BP152^3))/12</f>
        <v>9.9339941690961994E-10</v>
      </c>
      <c r="BW152" s="101">
        <f t="shared" ref="BW152:BW163" si="227">BS152-BR152</f>
        <v>9.2857142857142808E-3</v>
      </c>
      <c r="BX152" s="119"/>
      <c r="BY152" s="202">
        <f t="shared" ref="BY152:BY163" si="228">(2*(BU152+(BT152*(BW152^2))))+BV152</f>
        <v>1.5157149854227399E-8</v>
      </c>
      <c r="BZ152" s="80"/>
      <c r="CB152" s="81"/>
      <c r="CC152" s="124">
        <v>12.9</v>
      </c>
      <c r="CD152" s="101">
        <f t="shared" ref="CD152:CD163" si="229">$CD$12- (CC152*$CD$17)</f>
        <v>6.0000000000000001E-3</v>
      </c>
      <c r="CE152" s="101">
        <f t="shared" ref="CE152:CE163" si="230">$CD$13 - (CC152*$CD$18)</f>
        <v>1.3228571428571437E-2</v>
      </c>
      <c r="CF152" s="101">
        <f t="shared" si="216"/>
        <v>1.2571428571428567E-2</v>
      </c>
      <c r="CG152" s="101">
        <f t="shared" si="217"/>
        <v>6.0000000000000001E-3</v>
      </c>
      <c r="CI152" s="204">
        <f t="shared" ref="CI152:CI163" si="231">CE152/2</f>
        <v>6.6142857142857184E-3</v>
      </c>
      <c r="CJ152" s="201">
        <f t="shared" si="218"/>
        <v>1.1574676034985447E-9</v>
      </c>
      <c r="CK152" s="201">
        <f t="shared" si="219"/>
        <v>2.262857142857142E-10</v>
      </c>
      <c r="CM152" s="206">
        <f t="shared" si="220"/>
        <v>2.5412209212828037E-9</v>
      </c>
      <c r="CN152" s="209"/>
      <c r="CR152" s="81"/>
      <c r="CS152" s="124">
        <v>13.9</v>
      </c>
      <c r="CT152" s="204">
        <f t="shared" si="181"/>
        <v>2.4972312148403693</v>
      </c>
      <c r="CU152" s="80"/>
      <c r="CW152" s="57">
        <v>13.4</v>
      </c>
      <c r="CX152" s="111">
        <f t="shared" si="203"/>
        <v>1.8857142857142867E-2</v>
      </c>
      <c r="CY152" s="129">
        <f t="shared" si="204"/>
        <v>0</v>
      </c>
      <c r="CZ152" s="130"/>
      <c r="DA152" s="174">
        <f t="shared" si="205"/>
        <v>0</v>
      </c>
      <c r="DB152" s="80"/>
      <c r="DD152" s="57">
        <v>13.8</v>
      </c>
      <c r="DE152" s="111">
        <f t="shared" si="182"/>
        <v>1.428571428571428E-2</v>
      </c>
      <c r="DF152" s="123">
        <f t="shared" si="183"/>
        <v>-7.14285714285714E-3</v>
      </c>
      <c r="DG152" s="552">
        <f t="shared" si="184"/>
        <v>7355413.5842910809</v>
      </c>
      <c r="DH152" s="496"/>
      <c r="DI152" s="553"/>
      <c r="DJ152" s="80"/>
      <c r="DL152" s="57">
        <v>13.6</v>
      </c>
      <c r="DM152" s="111">
        <f t="shared" si="193"/>
        <v>1.6571428571428588E-2</v>
      </c>
      <c r="DN152" s="101">
        <f t="shared" si="197"/>
        <v>8446343.4090941306</v>
      </c>
      <c r="DO152" s="470">
        <f t="shared" si="194"/>
        <v>8446343.4090941306</v>
      </c>
      <c r="DP152" s="470"/>
      <c r="DQ152" s="470"/>
      <c r="DR152" s="170">
        <f t="shared" si="198"/>
        <v>16892686.818188261</v>
      </c>
      <c r="DS152" s="171">
        <f t="shared" si="199"/>
        <v>0</v>
      </c>
      <c r="DT152" s="80"/>
      <c r="DV152" s="57">
        <v>13.8</v>
      </c>
      <c r="DW152" s="111">
        <f t="shared" si="185"/>
        <v>1.428571428571428E-2</v>
      </c>
      <c r="DX152" s="190">
        <f t="shared" si="190"/>
        <v>54102108995973.766</v>
      </c>
      <c r="DY152" s="172">
        <f t="shared" si="148"/>
        <v>61.179428572318855</v>
      </c>
      <c r="EB152" s="80"/>
      <c r="ED152" s="81"/>
      <c r="EE152" s="124">
        <v>13.2</v>
      </c>
      <c r="EF152" s="417">
        <f t="shared" si="209"/>
        <v>7.5714285714285736E-3</v>
      </c>
      <c r="EG152" s="579">
        <f t="shared" si="210"/>
        <v>5.113959183673476E-7</v>
      </c>
      <c r="EH152" s="579"/>
      <c r="EI152" s="119">
        <f t="shared" si="211"/>
        <v>20.962882931747679</v>
      </c>
      <c r="EJ152" s="172">
        <f t="shared" si="212"/>
        <v>16.696176815925217</v>
      </c>
      <c r="EK152" s="80"/>
      <c r="EN152" s="81"/>
      <c r="EO152" s="124">
        <v>13.9</v>
      </c>
      <c r="EP152" s="204">
        <f t="shared" si="180"/>
        <v>3.766719428634363E-2</v>
      </c>
      <c r="EQ152" s="80"/>
      <c r="ES152" s="41">
        <v>13.4</v>
      </c>
      <c r="ET152" s="124">
        <f t="shared" si="206"/>
        <v>9.942857142857156E-3</v>
      </c>
      <c r="EU152" s="129">
        <f t="shared" si="207"/>
        <v>0</v>
      </c>
      <c r="EV152" s="119"/>
      <c r="EW152" s="451">
        <f t="shared" si="208"/>
        <v>0</v>
      </c>
      <c r="EX152" s="80"/>
      <c r="EZ152" s="41">
        <v>13.8</v>
      </c>
      <c r="FA152" s="101">
        <f t="shared" si="186"/>
        <v>7.3142857142857176E-3</v>
      </c>
      <c r="FB152" s="101">
        <f t="shared" si="187"/>
        <v>-3.6571428571428588E-3</v>
      </c>
      <c r="FC152" s="543">
        <f t="shared" si="188"/>
        <v>-241623.85034157441</v>
      </c>
      <c r="FD152" s="514"/>
      <c r="FE152" s="544"/>
      <c r="FF152" s="80"/>
      <c r="FH152" s="41">
        <v>13.6</v>
      </c>
      <c r="FI152" s="101">
        <f t="shared" si="195"/>
        <v>8.6285714285714438E-3</v>
      </c>
      <c r="FJ152" s="119">
        <f t="shared" si="200"/>
        <v>-680363.88717610948</v>
      </c>
      <c r="FK152" s="541">
        <f t="shared" si="196"/>
        <v>680363.88717610948</v>
      </c>
      <c r="FL152" s="541"/>
      <c r="FM152" s="541"/>
      <c r="FN152" s="170">
        <f t="shared" si="201"/>
        <v>0</v>
      </c>
      <c r="FO152" s="184">
        <f t="shared" si="202"/>
        <v>-1360727.774352219</v>
      </c>
      <c r="FP152" s="80"/>
      <c r="FR152" s="41">
        <v>13.8</v>
      </c>
      <c r="FS152" s="101">
        <f t="shared" si="189"/>
        <v>7.3142857142857176E-3</v>
      </c>
      <c r="FT152" s="190">
        <f t="shared" si="191"/>
        <v>58382085053.887543</v>
      </c>
      <c r="FU152" s="172">
        <f t="shared" si="192"/>
        <v>1862.398928598531</v>
      </c>
      <c r="FX152" s="80"/>
    </row>
    <row r="153" spans="11:198">
      <c r="K153" s="63">
        <v>12.7</v>
      </c>
      <c r="L153" s="64">
        <f t="shared" si="178"/>
        <v>18.933061194653757</v>
      </c>
      <c r="N153" s="63">
        <v>12.7</v>
      </c>
      <c r="O153" s="64">
        <f t="shared" si="179"/>
        <v>26.36808846702391</v>
      </c>
      <c r="BK153" s="81"/>
      <c r="BL153" s="124">
        <v>13</v>
      </c>
      <c r="BM153" s="101">
        <f t="shared" si="213"/>
        <v>1.2571428571428581E-2</v>
      </c>
      <c r="BN153" s="101">
        <f t="shared" si="221"/>
        <v>6.0000000000000001E-3</v>
      </c>
      <c r="BO153" s="101">
        <f t="shared" si="214"/>
        <v>6.0000000000000001E-3</v>
      </c>
      <c r="BP153" s="101">
        <f t="shared" si="215"/>
        <v>1.1428571428571427E-2</v>
      </c>
      <c r="BR153" s="204">
        <f t="shared" si="222"/>
        <v>1.1714285714285714E-2</v>
      </c>
      <c r="BS153" s="101">
        <f t="shared" si="223"/>
        <v>2.0428571428571424E-2</v>
      </c>
      <c r="BT153" s="201">
        <f t="shared" si="224"/>
        <v>7.5428571428571491E-5</v>
      </c>
      <c r="BU153" s="201">
        <f t="shared" si="225"/>
        <v>2.2628571428571446E-10</v>
      </c>
      <c r="BV153" s="201">
        <f t="shared" si="226"/>
        <v>7.4635568513119499E-10</v>
      </c>
      <c r="BW153" s="101">
        <f t="shared" si="227"/>
        <v>8.7142857142857109E-3</v>
      </c>
      <c r="BY153" s="202">
        <f t="shared" si="228"/>
        <v>1.2654833819241983E-8</v>
      </c>
      <c r="BZ153" s="80"/>
      <c r="CB153" s="81"/>
      <c r="CC153" s="124">
        <v>13</v>
      </c>
      <c r="CD153" s="101">
        <f t="shared" si="229"/>
        <v>6.0000000000000001E-3</v>
      </c>
      <c r="CE153" s="101">
        <f t="shared" si="230"/>
        <v>1.2571428571428581E-2</v>
      </c>
      <c r="CF153" s="101">
        <f t="shared" si="216"/>
        <v>1.1428571428571427E-2</v>
      </c>
      <c r="CG153" s="101">
        <f t="shared" si="217"/>
        <v>6.0000000000000001E-3</v>
      </c>
      <c r="CI153" s="204">
        <f t="shared" si="231"/>
        <v>6.2857142857142903E-3</v>
      </c>
      <c r="CJ153" s="201">
        <f t="shared" si="218"/>
        <v>9.9339941690962304E-10</v>
      </c>
      <c r="CK153" s="201">
        <f t="shared" si="219"/>
        <v>2.057142857142857E-10</v>
      </c>
      <c r="CM153" s="206">
        <f t="shared" si="220"/>
        <v>2.1925131195335319E-9</v>
      </c>
      <c r="CN153" s="209"/>
      <c r="CR153" s="81"/>
      <c r="CS153" s="124">
        <v>14</v>
      </c>
      <c r="CT153" s="204">
        <f t="shared" si="181"/>
        <v>0</v>
      </c>
      <c r="CU153" s="80"/>
      <c r="CW153" s="41">
        <v>13.5</v>
      </c>
      <c r="CX153" s="111">
        <f t="shared" si="203"/>
        <v>1.7714285714285728E-2</v>
      </c>
      <c r="CY153" s="129">
        <f t="shared" si="204"/>
        <v>0</v>
      </c>
      <c r="CZ153" s="130"/>
      <c r="DA153" s="174">
        <f t="shared" si="205"/>
        <v>0</v>
      </c>
      <c r="DB153" s="80"/>
      <c r="DD153" s="41">
        <v>13.9</v>
      </c>
      <c r="DE153" s="111">
        <f t="shared" si="182"/>
        <v>1.314285714285714E-2</v>
      </c>
      <c r="DF153" s="123">
        <f t="shared" si="183"/>
        <v>-6.5714285714285701E-3</v>
      </c>
      <c r="DG153" s="552">
        <f t="shared" si="184"/>
        <v>2497231.2148403693</v>
      </c>
      <c r="DH153" s="496"/>
      <c r="DI153" s="553"/>
      <c r="DJ153" s="80"/>
      <c r="DL153" s="41">
        <v>13.7</v>
      </c>
      <c r="DM153" s="111">
        <f t="shared" si="193"/>
        <v>1.5428571428571448E-2</v>
      </c>
      <c r="DN153" s="101">
        <f t="shared" si="197"/>
        <v>6216676.1569942208</v>
      </c>
      <c r="DO153" s="470">
        <f t="shared" si="194"/>
        <v>6216676.1569942208</v>
      </c>
      <c r="DP153" s="470"/>
      <c r="DQ153" s="470"/>
      <c r="DR153" s="170">
        <f t="shared" si="198"/>
        <v>12433352.313988442</v>
      </c>
      <c r="DS153" s="171">
        <f t="shared" si="199"/>
        <v>0</v>
      </c>
      <c r="DT153" s="80"/>
      <c r="DV153" s="41">
        <v>13.9</v>
      </c>
      <c r="DW153" s="111">
        <f t="shared" si="185"/>
        <v>1.314285714285714E-2</v>
      </c>
      <c r="DX153" s="190">
        <f t="shared" si="190"/>
        <v>6236163740373.1064</v>
      </c>
      <c r="DY153" s="172">
        <f t="shared" si="148"/>
        <v>180.19957356202013</v>
      </c>
      <c r="EB153" s="80"/>
      <c r="ED153" s="81"/>
      <c r="EE153" s="124">
        <v>13.3</v>
      </c>
      <c r="EF153" s="417">
        <f t="shared" si="209"/>
        <v>7.0000000000000036E-3</v>
      </c>
      <c r="EG153" s="579">
        <f t="shared" si="210"/>
        <v>4.4520000000000073E-7</v>
      </c>
      <c r="EH153" s="579"/>
      <c r="EI153" s="119">
        <f t="shared" si="211"/>
        <v>22.453103167208983</v>
      </c>
      <c r="EJ153" s="172">
        <f t="shared" si="212"/>
        <v>15.588045776725769</v>
      </c>
      <c r="EK153" s="80"/>
      <c r="EN153" s="81"/>
      <c r="EO153" s="124">
        <v>14</v>
      </c>
      <c r="EP153" s="205">
        <f t="shared" si="180"/>
        <v>0</v>
      </c>
      <c r="EQ153" s="80"/>
      <c r="ES153" s="41">
        <v>13.5</v>
      </c>
      <c r="ET153" s="124">
        <f t="shared" si="206"/>
        <v>9.2857142857142999E-3</v>
      </c>
      <c r="EU153" s="129">
        <f t="shared" si="207"/>
        <v>0</v>
      </c>
      <c r="EV153" s="119"/>
      <c r="EW153" s="451">
        <f t="shared" si="208"/>
        <v>0</v>
      </c>
      <c r="EX153" s="80"/>
      <c r="EZ153" s="41">
        <v>13.9</v>
      </c>
      <c r="FA153" s="101">
        <f t="shared" si="186"/>
        <v>6.6571428571428615E-3</v>
      </c>
      <c r="FB153" s="101">
        <f t="shared" si="187"/>
        <v>-3.3285714285714307E-3</v>
      </c>
      <c r="FC153" s="543">
        <f t="shared" si="188"/>
        <v>-37667.194286343627</v>
      </c>
      <c r="FD153" s="514"/>
      <c r="FE153" s="544"/>
      <c r="FF153" s="80"/>
      <c r="FH153" s="41">
        <v>13.7</v>
      </c>
      <c r="FI153" s="101">
        <f t="shared" si="195"/>
        <v>7.9714285714285876E-3</v>
      </c>
      <c r="FJ153" s="119">
        <f t="shared" si="200"/>
        <v>-338176.85238747171</v>
      </c>
      <c r="FK153" s="541">
        <f t="shared" si="196"/>
        <v>338176.85238747171</v>
      </c>
      <c r="FL153" s="541"/>
      <c r="FM153" s="541"/>
      <c r="FN153" s="170">
        <f t="shared" si="201"/>
        <v>0</v>
      </c>
      <c r="FO153" s="184">
        <f t="shared" si="202"/>
        <v>-676353.70477494341</v>
      </c>
      <c r="FP153" s="80"/>
      <c r="FR153" s="41">
        <v>13.9</v>
      </c>
      <c r="FS153" s="101">
        <f t="shared" si="189"/>
        <v>6.6571428571428615E-3</v>
      </c>
      <c r="FT153" s="190">
        <f t="shared" si="191"/>
        <v>1418817525.405158</v>
      </c>
      <c r="FU153" s="172">
        <f t="shared" si="192"/>
        <v>11946.735309753321</v>
      </c>
      <c r="FX153" s="80"/>
    </row>
    <row r="154" spans="11:198">
      <c r="K154" s="63">
        <v>12.8</v>
      </c>
      <c r="L154" s="64">
        <f t="shared" ref="L154:L165" si="232">DY142</f>
        <v>17.994453781519869</v>
      </c>
      <c r="N154" s="63">
        <v>12.8</v>
      </c>
      <c r="O154" s="64">
        <f t="shared" ref="O154:O165" si="233">FU142</f>
        <v>30.711164021158361</v>
      </c>
      <c r="BK154" s="81"/>
      <c r="BL154" s="124">
        <v>13.1</v>
      </c>
      <c r="BM154" s="101">
        <f t="shared" si="213"/>
        <v>1.1914285714285724E-2</v>
      </c>
      <c r="BN154" s="101">
        <f t="shared" si="221"/>
        <v>6.0000000000000001E-3</v>
      </c>
      <c r="BO154" s="101">
        <f t="shared" si="214"/>
        <v>6.0000000000000001E-3</v>
      </c>
      <c r="BP154" s="101">
        <f t="shared" si="215"/>
        <v>1.0285714285714287E-2</v>
      </c>
      <c r="BR154" s="204">
        <f t="shared" si="222"/>
        <v>1.1142857142857144E-2</v>
      </c>
      <c r="BS154" s="101">
        <f t="shared" si="223"/>
        <v>1.9285714285714285E-2</v>
      </c>
      <c r="BT154" s="201">
        <f t="shared" si="224"/>
        <v>7.1485714285714354E-5</v>
      </c>
      <c r="BU154" s="201">
        <f t="shared" si="225"/>
        <v>2.1445714285714303E-10</v>
      </c>
      <c r="BV154" s="201">
        <f t="shared" si="226"/>
        <v>5.4409329446064156E-10</v>
      </c>
      <c r="BW154" s="101">
        <f t="shared" si="227"/>
        <v>8.1428571428571409E-3</v>
      </c>
      <c r="BY154" s="202">
        <f t="shared" si="228"/>
        <v>1.0452888629737613E-8</v>
      </c>
      <c r="BZ154" s="80"/>
      <c r="CB154" s="81"/>
      <c r="CC154" s="124">
        <v>13.1</v>
      </c>
      <c r="CD154" s="101">
        <f t="shared" si="229"/>
        <v>6.0000000000000001E-3</v>
      </c>
      <c r="CE154" s="101">
        <f t="shared" si="230"/>
        <v>1.1914285714285724E-2</v>
      </c>
      <c r="CF154" s="101">
        <f t="shared" si="216"/>
        <v>1.0285714285714287E-2</v>
      </c>
      <c r="CG154" s="101">
        <f t="shared" si="217"/>
        <v>6.0000000000000001E-3</v>
      </c>
      <c r="CI154" s="204">
        <f t="shared" si="231"/>
        <v>5.9571428571428622E-3</v>
      </c>
      <c r="CJ154" s="201">
        <f t="shared" si="218"/>
        <v>8.4561764431487099E-10</v>
      </c>
      <c r="CK154" s="201">
        <f t="shared" si="219"/>
        <v>1.8514285714285715E-10</v>
      </c>
      <c r="CM154" s="206">
        <f t="shared" si="220"/>
        <v>1.8763781457725991E-9</v>
      </c>
      <c r="CN154" s="209"/>
      <c r="CR154" s="82"/>
      <c r="CS154" s="83"/>
      <c r="CT154" s="83"/>
      <c r="CU154" s="84"/>
      <c r="CW154" s="57">
        <v>13.6</v>
      </c>
      <c r="CX154" s="111">
        <f t="shared" si="203"/>
        <v>1.6571428571428588E-2</v>
      </c>
      <c r="CY154" s="129">
        <f t="shared" si="204"/>
        <v>0</v>
      </c>
      <c r="CZ154" s="130"/>
      <c r="DA154" s="174">
        <f t="shared" si="205"/>
        <v>0</v>
      </c>
      <c r="DB154" s="80"/>
      <c r="DD154" s="57">
        <v>14</v>
      </c>
      <c r="DE154" s="111">
        <f t="shared" si="182"/>
        <v>1.2E-2</v>
      </c>
      <c r="DF154" s="123">
        <f t="shared" si="183"/>
        <v>-6.0000000000000001E-3</v>
      </c>
      <c r="DG154" s="552">
        <f t="shared" si="184"/>
        <v>0</v>
      </c>
      <c r="DH154" s="496"/>
      <c r="DI154" s="553"/>
      <c r="DJ154" s="80"/>
      <c r="DL154" s="57">
        <v>13.8</v>
      </c>
      <c r="DM154" s="111">
        <f t="shared" si="193"/>
        <v>1.428571428571428E-2</v>
      </c>
      <c r="DN154" s="101">
        <f t="shared" si="197"/>
        <v>3677706.7921455405</v>
      </c>
      <c r="DO154" s="470">
        <f t="shared" si="194"/>
        <v>3677706.7921455405</v>
      </c>
      <c r="DP154" s="470"/>
      <c r="DQ154" s="470"/>
      <c r="DR154" s="170">
        <f t="shared" si="198"/>
        <v>7355413.5842910809</v>
      </c>
      <c r="DS154" s="171">
        <f t="shared" si="199"/>
        <v>0</v>
      </c>
      <c r="DT154" s="80"/>
      <c r="DV154" s="57">
        <v>14</v>
      </c>
      <c r="DW154" s="111">
        <f t="shared" si="185"/>
        <v>1.2E-2</v>
      </c>
      <c r="DX154" s="190">
        <f>DR156 ^2 - (DR156 * DS156) + DS156^2</f>
        <v>0</v>
      </c>
      <c r="DY154" s="172"/>
      <c r="EB154" s="80"/>
      <c r="ED154" s="81"/>
      <c r="EE154" s="124">
        <v>13.4</v>
      </c>
      <c r="EF154" s="417">
        <f t="shared" si="209"/>
        <v>6.4285714285714337E-3</v>
      </c>
      <c r="EG154" s="579">
        <f t="shared" si="210"/>
        <v>3.8351020408163351E-7</v>
      </c>
      <c r="EH154" s="579"/>
      <c r="EI154" s="119">
        <f t="shared" si="211"/>
        <v>23.34234608984924</v>
      </c>
      <c r="EJ154" s="172">
        <f t="shared" si="212"/>
        <v>14.99420832219614</v>
      </c>
      <c r="EK154" s="80"/>
      <c r="EN154" s="82"/>
      <c r="EO154" s="83"/>
      <c r="EP154" s="83"/>
      <c r="EQ154" s="84"/>
      <c r="ES154" s="41">
        <v>13.6</v>
      </c>
      <c r="ET154" s="124">
        <f t="shared" si="206"/>
        <v>8.6285714285714438E-3</v>
      </c>
      <c r="EU154" s="129">
        <f t="shared" si="207"/>
        <v>0</v>
      </c>
      <c r="EW154" s="451">
        <f t="shared" si="208"/>
        <v>0</v>
      </c>
      <c r="EX154" s="80"/>
      <c r="EZ154" s="41">
        <v>14</v>
      </c>
      <c r="FA154" s="101">
        <f t="shared" si="186"/>
        <v>6.0000000000000053E-3</v>
      </c>
      <c r="FB154" s="101">
        <f t="shared" si="187"/>
        <v>-3.0000000000000027E-3</v>
      </c>
      <c r="FC154" s="545">
        <f t="shared" si="188"/>
        <v>0</v>
      </c>
      <c r="FD154" s="546"/>
      <c r="FE154" s="547"/>
      <c r="FF154" s="80"/>
      <c r="FH154" s="41">
        <v>13.8</v>
      </c>
      <c r="FI154" s="101">
        <f t="shared" si="195"/>
        <v>7.3142857142857176E-3</v>
      </c>
      <c r="FJ154" s="119">
        <f t="shared" si="200"/>
        <v>-120811.9251707872</v>
      </c>
      <c r="FK154" s="541">
        <f t="shared" si="196"/>
        <v>120811.9251707872</v>
      </c>
      <c r="FL154" s="541"/>
      <c r="FM154" s="541"/>
      <c r="FN154" s="170">
        <f t="shared" si="201"/>
        <v>0</v>
      </c>
      <c r="FO154" s="184">
        <f t="shared" si="202"/>
        <v>-241623.85034157441</v>
      </c>
      <c r="FP154" s="80"/>
      <c r="FR154" s="41">
        <v>14</v>
      </c>
      <c r="FS154" s="101">
        <f t="shared" si="189"/>
        <v>6.0000000000000053E-3</v>
      </c>
      <c r="FT154" s="190">
        <f t="shared" si="191"/>
        <v>0</v>
      </c>
      <c r="FU154" s="186">
        <v>1.7976931348623099E+308</v>
      </c>
      <c r="FX154" s="80"/>
    </row>
    <row r="155" spans="11:198">
      <c r="K155" s="63">
        <v>12.9</v>
      </c>
      <c r="L155" s="64">
        <f t="shared" si="232"/>
        <v>17.360834148996631</v>
      </c>
      <c r="N155" s="63">
        <v>12.9</v>
      </c>
      <c r="O155" s="64">
        <f t="shared" si="233"/>
        <v>36.370725214681521</v>
      </c>
      <c r="BK155" s="81"/>
      <c r="BL155" s="124">
        <v>13.2</v>
      </c>
      <c r="BM155" s="101">
        <f t="shared" si="213"/>
        <v>1.1257142857142868E-2</v>
      </c>
      <c r="BN155" s="101">
        <f t="shared" si="221"/>
        <v>6.0000000000000001E-3</v>
      </c>
      <c r="BO155" s="101">
        <f t="shared" si="214"/>
        <v>6.0000000000000001E-3</v>
      </c>
      <c r="BP155" s="101">
        <f t="shared" si="215"/>
        <v>9.142857142857147E-3</v>
      </c>
      <c r="BR155" s="204">
        <f t="shared" si="222"/>
        <v>1.0571428571428574E-2</v>
      </c>
      <c r="BS155" s="101">
        <f t="shared" si="223"/>
        <v>1.8142857142857148E-2</v>
      </c>
      <c r="BT155" s="201">
        <f t="shared" si="224"/>
        <v>6.7542857142857205E-5</v>
      </c>
      <c r="BU155" s="201">
        <f t="shared" si="225"/>
        <v>2.0262857142857162E-10</v>
      </c>
      <c r="BV155" s="201">
        <f t="shared" si="226"/>
        <v>3.8213411078717253E-10</v>
      </c>
      <c r="BW155" s="101">
        <f t="shared" si="227"/>
        <v>7.5714285714285744E-3</v>
      </c>
      <c r="BY155" s="202">
        <f t="shared" si="228"/>
        <v>8.5313865889212967E-9</v>
      </c>
      <c r="BZ155" s="80"/>
      <c r="CB155" s="81"/>
      <c r="CC155" s="124">
        <v>13.2</v>
      </c>
      <c r="CD155" s="101">
        <f t="shared" si="229"/>
        <v>6.0000000000000001E-3</v>
      </c>
      <c r="CE155" s="101">
        <f t="shared" si="230"/>
        <v>1.1257142857142868E-2</v>
      </c>
      <c r="CF155" s="101">
        <f t="shared" si="216"/>
        <v>9.142857142857147E-3</v>
      </c>
      <c r="CG155" s="101">
        <f t="shared" si="217"/>
        <v>6.0000000000000001E-3</v>
      </c>
      <c r="CI155" s="204">
        <f t="shared" si="231"/>
        <v>5.6285714285714342E-3</v>
      </c>
      <c r="CJ155" s="201">
        <f t="shared" si="218"/>
        <v>7.132709504373199E-10</v>
      </c>
      <c r="CK155" s="201">
        <f t="shared" si="219"/>
        <v>1.6457142857142865E-10</v>
      </c>
      <c r="CM155" s="206">
        <f t="shared" si="220"/>
        <v>1.5911133294460684E-9</v>
      </c>
      <c r="CN155" s="209"/>
      <c r="CW155" s="41">
        <v>13.7</v>
      </c>
      <c r="CX155" s="111">
        <f t="shared" si="203"/>
        <v>1.5428571428571448E-2</v>
      </c>
      <c r="CY155" s="129">
        <f t="shared" si="204"/>
        <v>0</v>
      </c>
      <c r="CZ155" s="130"/>
      <c r="DA155" s="174">
        <f t="shared" si="205"/>
        <v>0</v>
      </c>
      <c r="DB155" s="80"/>
      <c r="DD155" s="81"/>
      <c r="DF155" s="123"/>
      <c r="DG155" s="552"/>
      <c r="DH155" s="496"/>
      <c r="DI155" s="553"/>
      <c r="DJ155" s="80"/>
      <c r="DL155" s="41">
        <v>13.9</v>
      </c>
      <c r="DM155" s="111">
        <f t="shared" si="193"/>
        <v>1.314285714285714E-2</v>
      </c>
      <c r="DN155" s="101">
        <f t="shared" si="197"/>
        <v>1248615.6074201846</v>
      </c>
      <c r="DO155" s="470">
        <f t="shared" si="194"/>
        <v>1248615.6074201846</v>
      </c>
      <c r="DP155" s="470"/>
      <c r="DQ155" s="470"/>
      <c r="DR155" s="170">
        <f t="shared" si="198"/>
        <v>2497231.2148403693</v>
      </c>
      <c r="DS155" s="171">
        <f t="shared" si="199"/>
        <v>0</v>
      </c>
      <c r="DT155" s="80"/>
      <c r="DV155" s="81"/>
      <c r="DW155" s="123"/>
      <c r="DX155" s="101"/>
      <c r="DY155" s="172"/>
      <c r="EB155" s="80"/>
      <c r="ED155" s="81"/>
      <c r="EE155" s="124">
        <v>13.5</v>
      </c>
      <c r="EF155" s="417">
        <f t="shared" si="209"/>
        <v>5.8571428571428637E-3</v>
      </c>
      <c r="EG155" s="579">
        <f t="shared" si="210"/>
        <v>3.2632653061224579E-7</v>
      </c>
      <c r="EH155" s="579"/>
      <c r="EI155" s="119">
        <f t="shared" si="211"/>
        <v>23.444702436480796</v>
      </c>
      <c r="EJ155" s="172">
        <f t="shared" si="212"/>
        <v>14.928745670722929</v>
      </c>
      <c r="EK155" s="80"/>
      <c r="ES155" s="41">
        <v>13.7</v>
      </c>
      <c r="ET155" s="124">
        <f t="shared" si="206"/>
        <v>7.9714285714285876E-3</v>
      </c>
      <c r="EU155" s="129">
        <f t="shared" si="207"/>
        <v>0</v>
      </c>
      <c r="EW155" s="451">
        <f t="shared" si="208"/>
        <v>0</v>
      </c>
      <c r="EX155" s="80"/>
      <c r="EZ155" s="82"/>
      <c r="FA155" s="83"/>
      <c r="FB155" s="83"/>
      <c r="FC155" s="83"/>
      <c r="FD155" s="83"/>
      <c r="FE155" s="83"/>
      <c r="FF155" s="84"/>
      <c r="FH155" s="41">
        <v>13.9</v>
      </c>
      <c r="FI155" s="101">
        <f t="shared" si="195"/>
        <v>6.6571428571428615E-3</v>
      </c>
      <c r="FJ155" s="119">
        <f t="shared" si="200"/>
        <v>-18833.597143171814</v>
      </c>
      <c r="FK155" s="541">
        <f t="shared" si="196"/>
        <v>18833.597143171814</v>
      </c>
      <c r="FL155" s="541"/>
      <c r="FM155" s="541"/>
      <c r="FN155" s="170">
        <f t="shared" si="201"/>
        <v>0</v>
      </c>
      <c r="FO155" s="184">
        <f t="shared" si="202"/>
        <v>-37667.194286343627</v>
      </c>
      <c r="FP155" s="80"/>
      <c r="FR155" s="82"/>
      <c r="FS155" s="83"/>
      <c r="FT155" s="83"/>
      <c r="FU155" s="83"/>
      <c r="FV155" s="83"/>
      <c r="FW155" s="83"/>
      <c r="FX155" s="84"/>
    </row>
    <row r="156" spans="11:198">
      <c r="K156" s="63">
        <v>13</v>
      </c>
      <c r="L156" s="64">
        <f t="shared" si="232"/>
        <v>17.014578397217502</v>
      </c>
      <c r="N156" s="63">
        <v>13</v>
      </c>
      <c r="O156" s="64">
        <f t="shared" si="233"/>
        <v>43.949922077934922</v>
      </c>
      <c r="BK156" s="81"/>
      <c r="BL156" s="124">
        <v>13.3</v>
      </c>
      <c r="BM156" s="101">
        <f t="shared" si="213"/>
        <v>1.0600000000000012E-2</v>
      </c>
      <c r="BN156" s="101">
        <f t="shared" si="221"/>
        <v>6.0000000000000001E-3</v>
      </c>
      <c r="BO156" s="101">
        <f t="shared" si="214"/>
        <v>6.0000000000000001E-3</v>
      </c>
      <c r="BP156" s="101">
        <f t="shared" si="215"/>
        <v>8.0000000000000071E-3</v>
      </c>
      <c r="BR156" s="204">
        <f t="shared" si="222"/>
        <v>1.0000000000000004E-2</v>
      </c>
      <c r="BS156" s="101">
        <f t="shared" si="223"/>
        <v>1.7000000000000008E-2</v>
      </c>
      <c r="BT156" s="201">
        <f t="shared" si="224"/>
        <v>6.3600000000000069E-5</v>
      </c>
      <c r="BU156" s="201">
        <f t="shared" si="225"/>
        <v>1.9080000000000021E-10</v>
      </c>
      <c r="BV156" s="201">
        <f t="shared" si="226"/>
        <v>2.5600000000000072E-10</v>
      </c>
      <c r="BW156" s="101">
        <f t="shared" si="227"/>
        <v>7.0000000000000045E-3</v>
      </c>
      <c r="BY156" s="202">
        <f t="shared" si="228"/>
        <v>6.8704000000000155E-9</v>
      </c>
      <c r="BZ156" s="80"/>
      <c r="CB156" s="81"/>
      <c r="CC156" s="124">
        <v>13.3</v>
      </c>
      <c r="CD156" s="101">
        <f t="shared" si="229"/>
        <v>6.0000000000000001E-3</v>
      </c>
      <c r="CE156" s="101">
        <f t="shared" si="230"/>
        <v>1.0600000000000012E-2</v>
      </c>
      <c r="CF156" s="101">
        <f t="shared" si="216"/>
        <v>8.0000000000000071E-3</v>
      </c>
      <c r="CG156" s="101">
        <f t="shared" si="217"/>
        <v>6.0000000000000001E-3</v>
      </c>
      <c r="CI156" s="204">
        <f t="shared" si="231"/>
        <v>5.3000000000000061E-3</v>
      </c>
      <c r="CJ156" s="201">
        <f t="shared" si="218"/>
        <v>5.955080000000021E-10</v>
      </c>
      <c r="CK156" s="201">
        <f t="shared" si="219"/>
        <v>1.4400000000000012E-10</v>
      </c>
      <c r="CM156" s="206">
        <f t="shared" si="220"/>
        <v>1.3350160000000043E-9</v>
      </c>
      <c r="CN156" s="209"/>
      <c r="CW156" s="57">
        <v>13.8</v>
      </c>
      <c r="CX156" s="111">
        <f t="shared" si="203"/>
        <v>1.428571428571428E-2</v>
      </c>
      <c r="CY156" s="129">
        <f t="shared" si="204"/>
        <v>0</v>
      </c>
      <c r="CZ156" s="130"/>
      <c r="DA156" s="174">
        <f t="shared" si="205"/>
        <v>0</v>
      </c>
      <c r="DB156" s="80"/>
      <c r="DD156" s="81"/>
      <c r="DF156" s="123"/>
      <c r="DG156" s="552"/>
      <c r="DH156" s="496"/>
      <c r="DI156" s="553"/>
      <c r="DJ156" s="80"/>
      <c r="DL156" s="57">
        <v>14</v>
      </c>
      <c r="DM156" s="111">
        <f t="shared" si="193"/>
        <v>1.2E-2</v>
      </c>
      <c r="DN156" s="101">
        <f t="shared" si="197"/>
        <v>0</v>
      </c>
      <c r="DO156" s="470">
        <f t="shared" si="194"/>
        <v>0</v>
      </c>
      <c r="DP156" s="470"/>
      <c r="DQ156" s="470"/>
      <c r="DR156" s="181">
        <f t="shared" si="198"/>
        <v>0</v>
      </c>
      <c r="DS156" s="182">
        <f t="shared" si="199"/>
        <v>0</v>
      </c>
      <c r="DT156" s="80"/>
      <c r="DV156" s="81"/>
      <c r="DW156" s="123"/>
      <c r="DX156" s="101"/>
      <c r="DY156" s="172"/>
      <c r="EB156" s="80"/>
      <c r="ED156" s="81"/>
      <c r="EE156" s="124">
        <v>13.6</v>
      </c>
      <c r="EF156" s="417">
        <f t="shared" si="209"/>
        <v>5.2857142857142938E-3</v>
      </c>
      <c r="EG156" s="579">
        <f t="shared" si="210"/>
        <v>2.7364897959183761E-7</v>
      </c>
      <c r="EH156" s="579"/>
      <c r="EI156" s="119">
        <f t="shared" si="211"/>
        <v>22.508703162752074</v>
      </c>
      <c r="EJ156" s="172">
        <f t="shared" si="212"/>
        <v>15.549540880666468</v>
      </c>
      <c r="EK156" s="80"/>
      <c r="ES156" s="41">
        <v>13.8</v>
      </c>
      <c r="ET156" s="124">
        <f t="shared" si="206"/>
        <v>7.3142857142857176E-3</v>
      </c>
      <c r="EU156" s="129">
        <f t="shared" si="207"/>
        <v>0</v>
      </c>
      <c r="EW156" s="451">
        <f t="shared" si="208"/>
        <v>0</v>
      </c>
      <c r="EX156" s="80"/>
      <c r="FH156" s="41">
        <v>14</v>
      </c>
      <c r="FI156" s="101">
        <f t="shared" si="195"/>
        <v>6.0000000000000053E-3</v>
      </c>
      <c r="FJ156" s="119">
        <f t="shared" si="200"/>
        <v>0</v>
      </c>
      <c r="FK156" s="541">
        <f t="shared" si="196"/>
        <v>0</v>
      </c>
      <c r="FL156" s="541"/>
      <c r="FM156" s="541"/>
      <c r="FN156" s="181">
        <f t="shared" si="201"/>
        <v>0</v>
      </c>
      <c r="FO156" s="185">
        <f t="shared" si="202"/>
        <v>0</v>
      </c>
      <c r="FP156" s="80"/>
    </row>
    <row r="157" spans="11:198">
      <c r="K157" s="63">
        <v>13.1</v>
      </c>
      <c r="L157" s="64">
        <f t="shared" si="232"/>
        <v>16.967850753903512</v>
      </c>
      <c r="N157" s="63">
        <v>13.1</v>
      </c>
      <c r="O157" s="64">
        <f t="shared" si="233"/>
        <v>54.440908987165663</v>
      </c>
      <c r="BK157" s="81"/>
      <c r="BL157" s="124">
        <v>13.4</v>
      </c>
      <c r="BM157" s="101">
        <f t="shared" si="213"/>
        <v>9.942857142857156E-3</v>
      </c>
      <c r="BN157" s="101">
        <f t="shared" si="221"/>
        <v>6.0000000000000001E-3</v>
      </c>
      <c r="BO157" s="101">
        <f t="shared" si="214"/>
        <v>6.0000000000000001E-3</v>
      </c>
      <c r="BP157" s="101">
        <f t="shared" si="215"/>
        <v>6.8571428571428672E-3</v>
      </c>
      <c r="BR157" s="204">
        <f t="shared" si="222"/>
        <v>9.4285714285714337E-3</v>
      </c>
      <c r="BS157" s="101">
        <f t="shared" si="223"/>
        <v>1.5857142857142868E-2</v>
      </c>
      <c r="BT157" s="201">
        <f t="shared" si="224"/>
        <v>5.9657142857142939E-5</v>
      </c>
      <c r="BU157" s="201">
        <f t="shared" si="225"/>
        <v>1.789714285714288E-10</v>
      </c>
      <c r="BV157" s="201">
        <f t="shared" si="226"/>
        <v>1.6121282798833891E-10</v>
      </c>
      <c r="BW157" s="101">
        <f t="shared" si="227"/>
        <v>6.4285714285714345E-3</v>
      </c>
      <c r="BY157" s="202">
        <f t="shared" si="228"/>
        <v>5.4500011661807748E-9</v>
      </c>
      <c r="BZ157" s="80"/>
      <c r="CB157" s="81"/>
      <c r="CC157" s="124">
        <v>13.4</v>
      </c>
      <c r="CD157" s="101">
        <f t="shared" si="229"/>
        <v>6.0000000000000001E-3</v>
      </c>
      <c r="CE157" s="101">
        <f t="shared" si="230"/>
        <v>9.942857142857156E-3</v>
      </c>
      <c r="CF157" s="101">
        <f t="shared" si="216"/>
        <v>6.8571428571428672E-3</v>
      </c>
      <c r="CG157" s="101">
        <f t="shared" si="217"/>
        <v>6.0000000000000001E-3</v>
      </c>
      <c r="CI157" s="204">
        <f t="shared" si="231"/>
        <v>4.971428571428578E-3</v>
      </c>
      <c r="CJ157" s="201">
        <f t="shared" si="218"/>
        <v>4.9147745772594959E-10</v>
      </c>
      <c r="CK157" s="201">
        <f t="shared" si="219"/>
        <v>1.234285714285716E-10</v>
      </c>
      <c r="CM157" s="206">
        <f t="shared" si="220"/>
        <v>1.1063834868804708E-9</v>
      </c>
      <c r="CN157" s="209"/>
      <c r="CW157" s="41">
        <v>13.9</v>
      </c>
      <c r="CX157" s="111">
        <f t="shared" si="203"/>
        <v>1.314285714285714E-2</v>
      </c>
      <c r="CY157" s="129">
        <f t="shared" si="204"/>
        <v>0</v>
      </c>
      <c r="CZ157" s="130"/>
      <c r="DA157" s="174">
        <f t="shared" si="205"/>
        <v>0</v>
      </c>
      <c r="DB157" s="80"/>
      <c r="DD157" s="81"/>
      <c r="DF157" s="123"/>
      <c r="DG157" s="552"/>
      <c r="DH157" s="496"/>
      <c r="DI157" s="553"/>
      <c r="DJ157" s="80"/>
      <c r="DL157" s="81"/>
      <c r="DM157" s="123"/>
      <c r="DN157" s="101"/>
      <c r="DO157" s="470"/>
      <c r="DP157" s="470"/>
      <c r="DQ157" s="470"/>
      <c r="DR157" s="101"/>
      <c r="DS157" s="101"/>
      <c r="DT157" s="80"/>
      <c r="DV157" s="81"/>
      <c r="DW157" s="123"/>
      <c r="DX157" s="101"/>
      <c r="DY157" s="172"/>
      <c r="EB157" s="80"/>
      <c r="ED157" s="81"/>
      <c r="EE157" s="124">
        <v>13.7</v>
      </c>
      <c r="EF157" s="417">
        <f t="shared" si="209"/>
        <v>4.7142857142857238E-3</v>
      </c>
      <c r="EG157" s="579">
        <f t="shared" si="210"/>
        <v>2.2547755102040906E-7</v>
      </c>
      <c r="EH157" s="579"/>
      <c r="EI157" s="119">
        <f t="shared" si="211"/>
        <v>20.196015374262739</v>
      </c>
      <c r="EJ157" s="172">
        <f t="shared" si="212"/>
        <v>17.330151196360774</v>
      </c>
      <c r="EK157" s="80"/>
      <c r="ES157" s="41">
        <v>13.9</v>
      </c>
      <c r="ET157" s="124">
        <f t="shared" si="206"/>
        <v>6.6571428571428615E-3</v>
      </c>
      <c r="EU157" s="129">
        <f t="shared" si="207"/>
        <v>0</v>
      </c>
      <c r="EW157" s="451">
        <f t="shared" si="208"/>
        <v>0</v>
      </c>
      <c r="EX157" s="80"/>
      <c r="FH157" s="82"/>
      <c r="FI157" s="83"/>
      <c r="FJ157" s="83"/>
      <c r="FK157" s="83"/>
      <c r="FL157" s="83"/>
      <c r="FM157" s="83"/>
      <c r="FN157" s="83"/>
      <c r="FO157" s="83"/>
      <c r="FP157" s="84"/>
    </row>
    <row r="158" spans="11:198">
      <c r="K158" s="63">
        <v>13.2</v>
      </c>
      <c r="L158" s="64">
        <f t="shared" si="232"/>
        <v>17.269854792669296</v>
      </c>
      <c r="N158" s="63">
        <v>13.2</v>
      </c>
      <c r="O158" s="64">
        <f t="shared" si="233"/>
        <v>69.567038615120381</v>
      </c>
      <c r="BK158" s="81"/>
      <c r="BL158" s="124">
        <v>13.5</v>
      </c>
      <c r="BM158" s="101">
        <f t="shared" si="213"/>
        <v>9.2857142857142999E-3</v>
      </c>
      <c r="BN158" s="101">
        <f t="shared" si="221"/>
        <v>6.0000000000000001E-3</v>
      </c>
      <c r="BO158" s="101">
        <f t="shared" si="214"/>
        <v>6.0000000000000001E-3</v>
      </c>
      <c r="BP158" s="101">
        <f t="shared" si="215"/>
        <v>5.7142857142857273E-3</v>
      </c>
      <c r="BR158" s="204">
        <f t="shared" si="222"/>
        <v>8.8571428571428638E-3</v>
      </c>
      <c r="BS158" s="101">
        <f t="shared" si="223"/>
        <v>1.4714285714285728E-2</v>
      </c>
      <c r="BT158" s="201">
        <f t="shared" si="224"/>
        <v>5.5714285714285803E-5</v>
      </c>
      <c r="BU158" s="201">
        <f t="shared" si="225"/>
        <v>1.6714285714285739E-10</v>
      </c>
      <c r="BV158" s="201">
        <f t="shared" si="226"/>
        <v>9.3294460641400045E-11</v>
      </c>
      <c r="BW158" s="101">
        <f t="shared" si="227"/>
        <v>5.8571428571428646E-3</v>
      </c>
      <c r="BY158" s="202">
        <f t="shared" si="228"/>
        <v>4.2502623906705708E-9</v>
      </c>
      <c r="BZ158" s="80"/>
      <c r="CB158" s="81"/>
      <c r="CC158" s="124">
        <v>13.5</v>
      </c>
      <c r="CD158" s="101">
        <f t="shared" si="229"/>
        <v>6.0000000000000001E-3</v>
      </c>
      <c r="CE158" s="101">
        <f t="shared" si="230"/>
        <v>9.2857142857142999E-3</v>
      </c>
      <c r="CF158" s="101">
        <f t="shared" si="216"/>
        <v>5.7142857142857273E-3</v>
      </c>
      <c r="CG158" s="101">
        <f t="shared" si="217"/>
        <v>6.0000000000000001E-3</v>
      </c>
      <c r="CI158" s="204">
        <f t="shared" si="231"/>
        <v>4.64285714285715E-3</v>
      </c>
      <c r="CJ158" s="201">
        <f t="shared" si="218"/>
        <v>4.003279883381943E-10</v>
      </c>
      <c r="CK158" s="201">
        <f t="shared" si="219"/>
        <v>1.0285714285714308E-10</v>
      </c>
      <c r="CM158" s="206">
        <f t="shared" si="220"/>
        <v>9.0351311953353172E-10</v>
      </c>
      <c r="CN158" s="209"/>
      <c r="CW158" s="57">
        <v>14</v>
      </c>
      <c r="CX158" s="111">
        <f t="shared" si="203"/>
        <v>1.2E-2</v>
      </c>
      <c r="CY158" s="129">
        <f t="shared" si="204"/>
        <v>0</v>
      </c>
      <c r="CZ158" s="130"/>
      <c r="DA158" s="174">
        <f t="shared" si="205"/>
        <v>0</v>
      </c>
      <c r="DB158" s="80"/>
      <c r="DD158" s="81"/>
      <c r="DF158" s="123"/>
      <c r="DG158" s="552"/>
      <c r="DH158" s="496"/>
      <c r="DI158" s="553"/>
      <c r="DJ158" s="80"/>
      <c r="DL158" s="81"/>
      <c r="DM158" s="123"/>
      <c r="DN158" s="101"/>
      <c r="DO158" s="470"/>
      <c r="DP158" s="470"/>
      <c r="DQ158" s="470"/>
      <c r="DR158" s="101"/>
      <c r="DS158" s="101"/>
      <c r="DT158" s="80"/>
      <c r="DV158" s="81"/>
      <c r="DW158" s="123"/>
      <c r="DX158" s="101"/>
      <c r="DY158" s="172"/>
      <c r="EB158" s="80"/>
      <c r="ED158" s="81"/>
      <c r="EE158" s="124">
        <v>13.8</v>
      </c>
      <c r="EF158" s="417">
        <f t="shared" si="209"/>
        <v>4.14285714285714E-3</v>
      </c>
      <c r="EG158" s="579">
        <f t="shared" si="210"/>
        <v>1.8181224489795913E-7</v>
      </c>
      <c r="EH158" s="579"/>
      <c r="EI158" s="119">
        <f t="shared" si="211"/>
        <v>16.060188298585366</v>
      </c>
      <c r="EJ158" s="172">
        <f t="shared" si="212"/>
        <v>21.79301970144579</v>
      </c>
      <c r="EK158" s="80"/>
      <c r="ES158" s="41">
        <v>14</v>
      </c>
      <c r="ET158" s="124">
        <f t="shared" si="206"/>
        <v>6.0000000000000053E-3</v>
      </c>
      <c r="EU158" s="129">
        <f t="shared" si="207"/>
        <v>0</v>
      </c>
      <c r="EW158" s="452">
        <f t="shared" si="208"/>
        <v>0</v>
      </c>
      <c r="EX158" s="80"/>
    </row>
    <row r="159" spans="11:198">
      <c r="K159" s="63">
        <v>13.3</v>
      </c>
      <c r="L159" s="64">
        <f t="shared" si="232"/>
        <v>18.027288629743762</v>
      </c>
      <c r="N159" s="63">
        <v>13.3</v>
      </c>
      <c r="O159" s="64">
        <f t="shared" si="233"/>
        <v>92.530951097255425</v>
      </c>
      <c r="BK159" s="81"/>
      <c r="BL159" s="124">
        <v>13.6</v>
      </c>
      <c r="BM159" s="101">
        <f t="shared" si="213"/>
        <v>8.6285714285714438E-3</v>
      </c>
      <c r="BN159" s="101">
        <f t="shared" si="221"/>
        <v>6.0000000000000001E-3</v>
      </c>
      <c r="BO159" s="101">
        <f t="shared" si="214"/>
        <v>6.0000000000000001E-3</v>
      </c>
      <c r="BP159" s="101">
        <f t="shared" si="215"/>
        <v>4.5714285714285874E-3</v>
      </c>
      <c r="BR159" s="204">
        <f t="shared" si="222"/>
        <v>8.2857142857142938E-3</v>
      </c>
      <c r="BS159" s="101">
        <f t="shared" si="223"/>
        <v>1.3571428571428588E-2</v>
      </c>
      <c r="BT159" s="201">
        <f t="shared" si="224"/>
        <v>5.177142857142866E-5</v>
      </c>
      <c r="BU159" s="201">
        <f t="shared" si="225"/>
        <v>1.5531428571428598E-10</v>
      </c>
      <c r="BV159" s="201">
        <f t="shared" si="226"/>
        <v>4.7766763848397E-11</v>
      </c>
      <c r="BW159" s="101">
        <f t="shared" si="227"/>
        <v>5.2857142857142946E-3</v>
      </c>
      <c r="BY159" s="202">
        <f t="shared" si="228"/>
        <v>3.2512559766764012E-9</v>
      </c>
      <c r="BZ159" s="80"/>
      <c r="CB159" s="81"/>
      <c r="CC159" s="124">
        <v>13.6</v>
      </c>
      <c r="CD159" s="101">
        <f t="shared" si="229"/>
        <v>6.0000000000000001E-3</v>
      </c>
      <c r="CE159" s="101">
        <f t="shared" si="230"/>
        <v>8.6285714285714438E-3</v>
      </c>
      <c r="CF159" s="101">
        <f t="shared" si="216"/>
        <v>4.5714285714285874E-3</v>
      </c>
      <c r="CG159" s="101">
        <f t="shared" si="217"/>
        <v>6.0000000000000001E-3</v>
      </c>
      <c r="CI159" s="204">
        <f t="shared" si="231"/>
        <v>4.3142857142857219E-3</v>
      </c>
      <c r="CJ159" s="201">
        <f t="shared" si="218"/>
        <v>3.2120825655976847E-10</v>
      </c>
      <c r="CK159" s="201">
        <f t="shared" si="219"/>
        <v>8.228571428571457E-11</v>
      </c>
      <c r="CM159" s="206">
        <f t="shared" si="220"/>
        <v>7.2470222740525146E-10</v>
      </c>
      <c r="CN159" s="209"/>
      <c r="CW159" s="81"/>
      <c r="CX159" s="123"/>
      <c r="CY159" s="129"/>
      <c r="CZ159" s="130"/>
      <c r="DA159" s="175"/>
      <c r="DB159" s="80"/>
      <c r="DD159" s="81"/>
      <c r="DF159" s="123"/>
      <c r="DG159" s="552"/>
      <c r="DH159" s="496"/>
      <c r="DI159" s="553"/>
      <c r="DJ159" s="80"/>
      <c r="DL159" s="81"/>
      <c r="DM159" s="123"/>
      <c r="DN159" s="101"/>
      <c r="DO159" s="470"/>
      <c r="DP159" s="470"/>
      <c r="DQ159" s="470"/>
      <c r="DR159" s="101"/>
      <c r="DS159" s="101"/>
      <c r="DT159" s="80"/>
      <c r="DV159" s="81"/>
      <c r="DW159" s="123"/>
      <c r="DX159" s="101"/>
      <c r="DY159" s="172"/>
      <c r="EB159" s="80"/>
      <c r="ED159" s="81"/>
      <c r="EE159" s="124">
        <v>13.9</v>
      </c>
      <c r="EF159" s="417">
        <f t="shared" si="209"/>
        <v>3.57142857142857E-3</v>
      </c>
      <c r="EG159" s="579">
        <f t="shared" si="210"/>
        <v>1.4265306122448984E-7</v>
      </c>
      <c r="EH159" s="579"/>
      <c r="EI159" s="119">
        <f t="shared" si="211"/>
        <v>9.5393561046603406</v>
      </c>
      <c r="EJ159" s="172">
        <f t="shared" si="212"/>
        <v>36.690107399283647</v>
      </c>
      <c r="EK159" s="80"/>
      <c r="ES159" s="82"/>
      <c r="ET159" s="83"/>
      <c r="EU159" s="83"/>
      <c r="EV159" s="83"/>
      <c r="EW159" s="83"/>
      <c r="EX159" s="84"/>
    </row>
    <row r="160" spans="11:198">
      <c r="K160" s="63">
        <v>13.4</v>
      </c>
      <c r="L160" s="64">
        <f t="shared" si="232"/>
        <v>19.452947052933794</v>
      </c>
      <c r="N160" s="63">
        <v>13.4</v>
      </c>
      <c r="O160" s="64">
        <f t="shared" si="233"/>
        <v>129.81990147849754</v>
      </c>
      <c r="BK160" s="81"/>
      <c r="BL160" s="124">
        <v>13.7</v>
      </c>
      <c r="BM160" s="101">
        <f t="shared" si="213"/>
        <v>7.9714285714285876E-3</v>
      </c>
      <c r="BN160" s="101">
        <f t="shared" si="221"/>
        <v>6.0000000000000001E-3</v>
      </c>
      <c r="BO160" s="101">
        <f t="shared" si="214"/>
        <v>6.0000000000000001E-3</v>
      </c>
      <c r="BP160" s="101">
        <f t="shared" si="215"/>
        <v>3.4285714285714475E-3</v>
      </c>
      <c r="BR160" s="204">
        <f t="shared" si="222"/>
        <v>7.7142857142857239E-3</v>
      </c>
      <c r="BS160" s="101">
        <f t="shared" si="223"/>
        <v>1.2428571428571449E-2</v>
      </c>
      <c r="BT160" s="201">
        <f t="shared" si="224"/>
        <v>4.7828571428571524E-5</v>
      </c>
      <c r="BU160" s="201">
        <f t="shared" si="225"/>
        <v>1.4348571428571458E-10</v>
      </c>
      <c r="BV160" s="201">
        <f t="shared" si="226"/>
        <v>2.0151603498542609E-11</v>
      </c>
      <c r="BW160" s="101">
        <f t="shared" si="227"/>
        <v>4.7142857142857247E-3</v>
      </c>
      <c r="BY160" s="202">
        <f t="shared" si="228"/>
        <v>2.4330542274052622E-9</v>
      </c>
      <c r="BZ160" s="80"/>
      <c r="CB160" s="81"/>
      <c r="CC160" s="124">
        <v>13.7</v>
      </c>
      <c r="CD160" s="101">
        <f t="shared" si="229"/>
        <v>6.0000000000000001E-3</v>
      </c>
      <c r="CE160" s="101">
        <f t="shared" si="230"/>
        <v>7.9714285714285876E-3</v>
      </c>
      <c r="CF160" s="101">
        <f t="shared" si="216"/>
        <v>3.4285714285714475E-3</v>
      </c>
      <c r="CG160" s="101">
        <f t="shared" si="217"/>
        <v>6.0000000000000001E-3</v>
      </c>
      <c r="CI160" s="204">
        <f t="shared" si="231"/>
        <v>3.9857142857142938E-3</v>
      </c>
      <c r="CJ160" s="201">
        <f t="shared" si="218"/>
        <v>2.5326692711370418E-10</v>
      </c>
      <c r="CK160" s="201">
        <f t="shared" si="219"/>
        <v>6.1714285714286057E-11</v>
      </c>
      <c r="CM160" s="206">
        <f t="shared" si="220"/>
        <v>5.6824813994169438E-10</v>
      </c>
      <c r="CN160" s="209"/>
      <c r="CW160" s="77"/>
      <c r="CX160" s="178"/>
      <c r="CY160" s="453"/>
      <c r="CZ160" s="454"/>
      <c r="DA160" s="455"/>
      <c r="DB160" s="77"/>
      <c r="DC160" s="80"/>
      <c r="DD160" s="81"/>
      <c r="DF160" s="123"/>
      <c r="DG160" s="552"/>
      <c r="DH160" s="496"/>
      <c r="DI160" s="553"/>
      <c r="DJ160" s="84"/>
      <c r="DL160" s="81"/>
      <c r="DM160" s="123"/>
      <c r="DN160" s="101"/>
      <c r="DO160" s="470"/>
      <c r="DP160" s="470"/>
      <c r="DQ160" s="470"/>
      <c r="DR160" s="101"/>
      <c r="DS160" s="101"/>
      <c r="DT160" s="80"/>
      <c r="DV160" s="81"/>
      <c r="DW160" s="123"/>
      <c r="DX160" s="101"/>
      <c r="DY160" s="172"/>
      <c r="EB160" s="80"/>
      <c r="ED160" s="82"/>
      <c r="EE160" s="419">
        <v>14</v>
      </c>
      <c r="EF160" s="420">
        <f t="shared" si="209"/>
        <v>3.0000000000000001E-3</v>
      </c>
      <c r="EG160" s="580">
        <f t="shared" si="210"/>
        <v>1.0800000000000011E-7</v>
      </c>
      <c r="EH160" s="580"/>
      <c r="EI160" s="421">
        <f t="shared" si="211"/>
        <v>0</v>
      </c>
      <c r="EJ160" s="418">
        <f>1.79769313486231 * 10^308</f>
        <v>1.7976931348623099E+308</v>
      </c>
      <c r="EK160" s="84"/>
    </row>
    <row r="161" spans="11:142">
      <c r="K161" s="63">
        <v>13.5</v>
      </c>
      <c r="L161" s="64">
        <f t="shared" si="232"/>
        <v>21.98669459574554</v>
      </c>
      <c r="N161" s="63">
        <v>13.5</v>
      </c>
      <c r="O161" s="64">
        <f t="shared" si="233"/>
        <v>196.15964835210565</v>
      </c>
      <c r="BK161" s="81"/>
      <c r="BL161" s="124">
        <v>13.8</v>
      </c>
      <c r="BM161" s="101">
        <f t="shared" si="213"/>
        <v>7.3142857142857176E-3</v>
      </c>
      <c r="BN161" s="101">
        <f t="shared" si="221"/>
        <v>6.0000000000000001E-3</v>
      </c>
      <c r="BO161" s="101">
        <f t="shared" si="214"/>
        <v>6.0000000000000001E-3</v>
      </c>
      <c r="BP161" s="101">
        <f t="shared" si="215"/>
        <v>2.2857142857142798E-3</v>
      </c>
      <c r="BR161" s="204">
        <f t="shared" si="222"/>
        <v>7.14285714285714E-3</v>
      </c>
      <c r="BS161" s="101">
        <f t="shared" si="223"/>
        <v>1.1285714285714281E-2</v>
      </c>
      <c r="BT161" s="201">
        <f t="shared" si="224"/>
        <v>4.3885714285714307E-5</v>
      </c>
      <c r="BU161" s="201">
        <f t="shared" si="225"/>
        <v>1.3165714285714293E-10</v>
      </c>
      <c r="BV161" s="201">
        <f t="shared" si="226"/>
        <v>5.9708454810495175E-12</v>
      </c>
      <c r="BW161" s="101">
        <f t="shared" si="227"/>
        <v>4.1428571428571408E-3</v>
      </c>
      <c r="BY161" s="202">
        <f t="shared" si="228"/>
        <v>1.7757294460641395E-9</v>
      </c>
      <c r="BZ161" s="80"/>
      <c r="CB161" s="81"/>
      <c r="CC161" s="124">
        <v>13.8</v>
      </c>
      <c r="CD161" s="101">
        <f t="shared" si="229"/>
        <v>6.0000000000000001E-3</v>
      </c>
      <c r="CE161" s="101">
        <f t="shared" si="230"/>
        <v>7.3142857142857176E-3</v>
      </c>
      <c r="CF161" s="101">
        <f t="shared" si="216"/>
        <v>2.2857142857142798E-3</v>
      </c>
      <c r="CG161" s="101">
        <f t="shared" si="217"/>
        <v>6.0000000000000001E-3</v>
      </c>
      <c r="CI161" s="204">
        <f t="shared" si="231"/>
        <v>3.6571428571428588E-3</v>
      </c>
      <c r="CJ161" s="201">
        <f t="shared" si="218"/>
        <v>1.9565266472303235E-10</v>
      </c>
      <c r="CK161" s="201">
        <f t="shared" si="219"/>
        <v>4.1142857142857033E-11</v>
      </c>
      <c r="CM161" s="206">
        <f t="shared" si="220"/>
        <v>4.3244818658892175E-10</v>
      </c>
      <c r="CN161" s="209"/>
      <c r="DD161" s="77"/>
      <c r="DE161" s="158"/>
      <c r="DF161" s="178"/>
      <c r="DG161" s="554"/>
      <c r="DH161" s="554"/>
      <c r="DI161" s="554"/>
      <c r="DJ161" s="77"/>
      <c r="DL161" s="77"/>
      <c r="DM161" s="178"/>
      <c r="DN161" s="179"/>
      <c r="DO161" s="555"/>
      <c r="DP161" s="555"/>
      <c r="DQ161" s="555"/>
      <c r="DR161" s="179"/>
      <c r="DS161" s="179"/>
      <c r="DT161" s="77"/>
      <c r="DU161" s="77"/>
      <c r="DV161" s="77"/>
      <c r="DW161" s="178"/>
      <c r="DX161" s="179"/>
      <c r="DY161" s="180"/>
      <c r="DZ161" s="77"/>
      <c r="EA161" s="77"/>
      <c r="EB161" s="77"/>
      <c r="EC161" s="77"/>
      <c r="EL161" s="77"/>
    </row>
    <row r="162" spans="11:142">
      <c r="K162" s="63">
        <v>13.6</v>
      </c>
      <c r="L162" s="64">
        <f t="shared" si="232"/>
        <v>26.638746390271528</v>
      </c>
      <c r="N162" s="63">
        <v>13.6</v>
      </c>
      <c r="O162" s="64">
        <f t="shared" si="233"/>
        <v>330.70538316469998</v>
      </c>
      <c r="BK162" s="81"/>
      <c r="BL162" s="124">
        <v>13.9</v>
      </c>
      <c r="BM162" s="101">
        <f t="shared" si="213"/>
        <v>6.6571428571428615E-3</v>
      </c>
      <c r="BN162" s="101">
        <f t="shared" si="221"/>
        <v>6.0000000000000001E-3</v>
      </c>
      <c r="BO162" s="101">
        <f t="shared" si="214"/>
        <v>6.0000000000000001E-3</v>
      </c>
      <c r="BP162" s="101">
        <f t="shared" si="215"/>
        <v>1.1428571428571399E-3</v>
      </c>
      <c r="BR162" s="204">
        <f t="shared" si="222"/>
        <v>6.5714285714285701E-3</v>
      </c>
      <c r="BS162" s="101">
        <f t="shared" si="223"/>
        <v>1.0142857142857141E-2</v>
      </c>
      <c r="BT162" s="201">
        <f t="shared" si="224"/>
        <v>3.9942857142857171E-5</v>
      </c>
      <c r="BU162" s="201">
        <f t="shared" si="225"/>
        <v>1.198285714285715E-10</v>
      </c>
      <c r="BV162" s="201">
        <f t="shared" si="226"/>
        <v>7.4635568513118969E-13</v>
      </c>
      <c r="BW162" s="101">
        <f t="shared" si="227"/>
        <v>3.5714285714285709E-3</v>
      </c>
      <c r="BY162" s="202">
        <f t="shared" si="228"/>
        <v>1.2593539358600588E-9</v>
      </c>
      <c r="BZ162" s="80"/>
      <c r="CB162" s="81"/>
      <c r="CC162" s="124">
        <v>13.9</v>
      </c>
      <c r="CD162" s="101">
        <f t="shared" si="229"/>
        <v>6.0000000000000001E-3</v>
      </c>
      <c r="CE162" s="101">
        <f t="shared" si="230"/>
        <v>6.6571428571428615E-3</v>
      </c>
      <c r="CF162" s="101">
        <f t="shared" si="216"/>
        <v>1.1428571428571399E-3</v>
      </c>
      <c r="CG162" s="101">
        <f t="shared" si="217"/>
        <v>6.0000000000000001E-3</v>
      </c>
      <c r="CI162" s="204">
        <f t="shared" si="231"/>
        <v>3.3285714285714307E-3</v>
      </c>
      <c r="CJ162" s="201">
        <f t="shared" si="218"/>
        <v>1.4751413411078744E-10</v>
      </c>
      <c r="CK162" s="201">
        <f t="shared" si="219"/>
        <v>2.0571428571428517E-11</v>
      </c>
      <c r="CM162" s="206">
        <f t="shared" si="220"/>
        <v>3.1559969679300338E-10</v>
      </c>
      <c r="CN162" s="209"/>
    </row>
    <row r="163" spans="11:142">
      <c r="K163" s="63">
        <v>13.7</v>
      </c>
      <c r="L163" s="64">
        <f t="shared" si="232"/>
        <v>36.192974238630455</v>
      </c>
      <c r="N163" s="63">
        <v>13.7</v>
      </c>
      <c r="O163" s="64">
        <f t="shared" si="233"/>
        <v>665.33235025264992</v>
      </c>
      <c r="BK163" s="81"/>
      <c r="BL163" s="124">
        <v>14</v>
      </c>
      <c r="BM163" s="101">
        <f t="shared" si="213"/>
        <v>6.0000000000000053E-3</v>
      </c>
      <c r="BN163" s="101">
        <f t="shared" si="221"/>
        <v>6.0000000000000001E-3</v>
      </c>
      <c r="BO163" s="101">
        <f t="shared" si="214"/>
        <v>6.0000000000000001E-3</v>
      </c>
      <c r="BP163" s="101">
        <f t="shared" si="215"/>
        <v>0</v>
      </c>
      <c r="BR163" s="205">
        <f>(BP163/2) +BN163</f>
        <v>6.0000000000000001E-3</v>
      </c>
      <c r="BS163" s="101">
        <f t="shared" si="223"/>
        <v>9.0000000000000011E-3</v>
      </c>
      <c r="BT163" s="201">
        <f t="shared" si="224"/>
        <v>3.6000000000000035E-5</v>
      </c>
      <c r="BU163" s="201">
        <f t="shared" si="225"/>
        <v>1.0800000000000009E-10</v>
      </c>
      <c r="BV163" s="201">
        <f t="shared" si="226"/>
        <v>0</v>
      </c>
      <c r="BW163" s="101">
        <f t="shared" si="227"/>
        <v>3.0000000000000009E-3</v>
      </c>
      <c r="BY163" s="203">
        <f t="shared" si="228"/>
        <v>8.6400000000000115E-10</v>
      </c>
      <c r="BZ163" s="80"/>
      <c r="CB163" s="81"/>
      <c r="CC163" s="124">
        <v>14</v>
      </c>
      <c r="CD163" s="101">
        <f t="shared" si="229"/>
        <v>6.0000000000000001E-3</v>
      </c>
      <c r="CE163" s="101">
        <f t="shared" si="230"/>
        <v>6.0000000000000053E-3</v>
      </c>
      <c r="CF163" s="101">
        <f t="shared" si="216"/>
        <v>0</v>
      </c>
      <c r="CG163" s="101">
        <f t="shared" si="217"/>
        <v>6.0000000000000001E-3</v>
      </c>
      <c r="CI163" s="205">
        <f t="shared" si="231"/>
        <v>3.0000000000000027E-3</v>
      </c>
      <c r="CJ163" s="201">
        <f t="shared" si="218"/>
        <v>1.0800000000000029E-10</v>
      </c>
      <c r="CK163" s="201">
        <f t="shared" si="219"/>
        <v>0</v>
      </c>
      <c r="CM163" s="207">
        <f t="shared" si="220"/>
        <v>2.1600000000000057E-10</v>
      </c>
      <c r="CN163" s="209"/>
    </row>
    <row r="164" spans="11:142">
      <c r="K164" s="63">
        <v>13.8</v>
      </c>
      <c r="L164" s="64">
        <f t="shared" si="232"/>
        <v>61.179428572318855</v>
      </c>
      <c r="N164" s="63">
        <v>13.8</v>
      </c>
      <c r="O164" s="64">
        <f t="shared" si="233"/>
        <v>1862.398928598531</v>
      </c>
      <c r="BK164" s="82"/>
      <c r="BL164" s="83"/>
      <c r="BM164" s="83"/>
      <c r="BN164" s="83"/>
      <c r="BO164" s="83"/>
      <c r="BP164" s="83"/>
      <c r="BQ164" s="83"/>
      <c r="BR164" s="83"/>
      <c r="BS164" s="83"/>
      <c r="BT164" s="83"/>
      <c r="BU164" s="83"/>
      <c r="BV164" s="83"/>
      <c r="BW164" s="83"/>
      <c r="BX164" s="83"/>
      <c r="BY164" s="83"/>
      <c r="BZ164" s="84"/>
      <c r="CB164" s="82"/>
      <c r="CC164" s="83"/>
      <c r="CD164" s="83"/>
      <c r="CE164" s="83"/>
      <c r="CF164" s="83"/>
      <c r="CG164" s="83"/>
      <c r="CH164" s="83"/>
      <c r="CI164" s="83"/>
      <c r="CJ164" s="83"/>
      <c r="CK164" s="83"/>
      <c r="CL164" s="83"/>
      <c r="CM164" s="83"/>
      <c r="CN164" s="84"/>
    </row>
    <row r="165" spans="11:142" ht="15" thickBot="1">
      <c r="K165" s="66">
        <v>13.9</v>
      </c>
      <c r="L165" s="67">
        <f t="shared" si="232"/>
        <v>180.19957356202013</v>
      </c>
      <c r="N165" s="66">
        <v>13.9</v>
      </c>
      <c r="O165" s="67">
        <f t="shared" si="233"/>
        <v>11946.735309753321</v>
      </c>
    </row>
    <row r="167" spans="11:142">
      <c r="BU167" s="75"/>
      <c r="BV167" s="119"/>
      <c r="BW167" s="119"/>
    </row>
    <row r="168" spans="11:142">
      <c r="BU168" s="119"/>
      <c r="BV168" s="188"/>
    </row>
    <row r="169" spans="11:142">
      <c r="BU169" s="119"/>
    </row>
    <row r="170" spans="11:142">
      <c r="BU170" s="119"/>
    </row>
    <row r="171" spans="11:142">
      <c r="BU171" s="75"/>
      <c r="BV171" s="119"/>
      <c r="BW171" s="119"/>
    </row>
    <row r="172" spans="11:142">
      <c r="BU172" s="119"/>
      <c r="BV172" s="119"/>
    </row>
    <row r="173" spans="11:142">
      <c r="BU173" s="119"/>
      <c r="BV173" s="101"/>
    </row>
    <row r="174" spans="11:142">
      <c r="BU174" s="119"/>
      <c r="BV174" s="119"/>
    </row>
    <row r="175" spans="11:142">
      <c r="BU175" s="119"/>
      <c r="BV175" s="119"/>
      <c r="BW175" s="119"/>
    </row>
    <row r="176" spans="11:142">
      <c r="BU176" s="119"/>
      <c r="BV176" s="119"/>
      <c r="BW176" s="119"/>
    </row>
  </sheetData>
  <mergeCells count="826">
    <mergeCell ref="A1:B1"/>
    <mergeCell ref="A3:C8"/>
    <mergeCell ref="A12:C13"/>
    <mergeCell ref="A9:C10"/>
    <mergeCell ref="A15:C17"/>
    <mergeCell ref="A19:C21"/>
    <mergeCell ref="EG154:EH154"/>
    <mergeCell ref="EG155:EH155"/>
    <mergeCell ref="EG156:EH156"/>
    <mergeCell ref="EG136:EH136"/>
    <mergeCell ref="EG137:EH137"/>
    <mergeCell ref="EG138:EH138"/>
    <mergeCell ref="EG139:EH139"/>
    <mergeCell ref="EG140:EH140"/>
    <mergeCell ref="EG141:EH141"/>
    <mergeCell ref="EG142:EH142"/>
    <mergeCell ref="EG143:EH143"/>
    <mergeCell ref="EG144:EH144"/>
    <mergeCell ref="EG127:EH127"/>
    <mergeCell ref="EG128:EH128"/>
    <mergeCell ref="EG129:EH129"/>
    <mergeCell ref="EG130:EH130"/>
    <mergeCell ref="EG131:EH131"/>
    <mergeCell ref="EG132:EH132"/>
    <mergeCell ref="EG157:EH157"/>
    <mergeCell ref="EG158:EH158"/>
    <mergeCell ref="EG159:EH159"/>
    <mergeCell ref="EG160:EH160"/>
    <mergeCell ref="EG145:EH145"/>
    <mergeCell ref="EG146:EH146"/>
    <mergeCell ref="EG147:EH147"/>
    <mergeCell ref="EG148:EH148"/>
    <mergeCell ref="EG149:EH149"/>
    <mergeCell ref="EG150:EH150"/>
    <mergeCell ref="EG151:EH151"/>
    <mergeCell ref="EG152:EH152"/>
    <mergeCell ref="EG153:EH153"/>
    <mergeCell ref="EG133:EH133"/>
    <mergeCell ref="EG134:EH134"/>
    <mergeCell ref="EG135:EH135"/>
    <mergeCell ref="EG118:EH118"/>
    <mergeCell ref="EG119:EH119"/>
    <mergeCell ref="EG120:EH120"/>
    <mergeCell ref="EG121:EH121"/>
    <mergeCell ref="EG122:EH122"/>
    <mergeCell ref="EG123:EH123"/>
    <mergeCell ref="EG124:EH124"/>
    <mergeCell ref="EG125:EH125"/>
    <mergeCell ref="EG126:EH126"/>
    <mergeCell ref="EG109:EH109"/>
    <mergeCell ref="EG110:EH110"/>
    <mergeCell ref="EG111:EH111"/>
    <mergeCell ref="EG112:EH112"/>
    <mergeCell ref="EG113:EH113"/>
    <mergeCell ref="EG114:EH114"/>
    <mergeCell ref="EG115:EH115"/>
    <mergeCell ref="EG116:EH116"/>
    <mergeCell ref="EG117:EH117"/>
    <mergeCell ref="EG100:EH100"/>
    <mergeCell ref="EG101:EH101"/>
    <mergeCell ref="EG102:EH102"/>
    <mergeCell ref="EG103:EH103"/>
    <mergeCell ref="EG104:EH104"/>
    <mergeCell ref="EG105:EH105"/>
    <mergeCell ref="EG106:EH106"/>
    <mergeCell ref="EG107:EH107"/>
    <mergeCell ref="EG108:EH108"/>
    <mergeCell ref="EG91:EH91"/>
    <mergeCell ref="EG92:EH92"/>
    <mergeCell ref="EG93:EH93"/>
    <mergeCell ref="EG94:EH94"/>
    <mergeCell ref="EG95:EH95"/>
    <mergeCell ref="EG96:EH96"/>
    <mergeCell ref="EG97:EH97"/>
    <mergeCell ref="EG98:EH98"/>
    <mergeCell ref="EG99:EH99"/>
    <mergeCell ref="EG82:EH82"/>
    <mergeCell ref="EG83:EH83"/>
    <mergeCell ref="EG84:EH84"/>
    <mergeCell ref="EG85:EH85"/>
    <mergeCell ref="EG86:EH86"/>
    <mergeCell ref="EG87:EH87"/>
    <mergeCell ref="EG88:EH88"/>
    <mergeCell ref="EG89:EH89"/>
    <mergeCell ref="EG90:EH90"/>
    <mergeCell ref="EG73:EH73"/>
    <mergeCell ref="EG74:EH74"/>
    <mergeCell ref="EG75:EH75"/>
    <mergeCell ref="EG76:EH76"/>
    <mergeCell ref="EG77:EH77"/>
    <mergeCell ref="EG78:EH78"/>
    <mergeCell ref="EG79:EH79"/>
    <mergeCell ref="EG80:EH80"/>
    <mergeCell ref="EG81:EH81"/>
    <mergeCell ref="EG64:EH64"/>
    <mergeCell ref="EG65:EH65"/>
    <mergeCell ref="EG66:EH66"/>
    <mergeCell ref="EG67:EH67"/>
    <mergeCell ref="EG68:EH68"/>
    <mergeCell ref="EG69:EH69"/>
    <mergeCell ref="EG70:EH70"/>
    <mergeCell ref="EG71:EH71"/>
    <mergeCell ref="EG72:EH72"/>
    <mergeCell ref="EG55:EH55"/>
    <mergeCell ref="EG56:EH56"/>
    <mergeCell ref="EG57:EH57"/>
    <mergeCell ref="EG58:EH58"/>
    <mergeCell ref="EG59:EH59"/>
    <mergeCell ref="EG60:EH60"/>
    <mergeCell ref="EG61:EH61"/>
    <mergeCell ref="EG62:EH62"/>
    <mergeCell ref="EG63:EH63"/>
    <mergeCell ref="EG46:EH46"/>
    <mergeCell ref="EG47:EH47"/>
    <mergeCell ref="EG48:EH48"/>
    <mergeCell ref="EG49:EH49"/>
    <mergeCell ref="EG50:EH50"/>
    <mergeCell ref="EG51:EH51"/>
    <mergeCell ref="EG52:EH52"/>
    <mergeCell ref="EG53:EH53"/>
    <mergeCell ref="EG54:EH54"/>
    <mergeCell ref="EG37:EH37"/>
    <mergeCell ref="EG38:EH38"/>
    <mergeCell ref="EG39:EH39"/>
    <mergeCell ref="EG40:EH40"/>
    <mergeCell ref="EG41:EH41"/>
    <mergeCell ref="EG42:EH42"/>
    <mergeCell ref="EG43:EH43"/>
    <mergeCell ref="EG44:EH44"/>
    <mergeCell ref="EG45:EH45"/>
    <mergeCell ref="EG28:EH28"/>
    <mergeCell ref="EG29:EH29"/>
    <mergeCell ref="EG30:EH30"/>
    <mergeCell ref="EG31:EH31"/>
    <mergeCell ref="EG32:EH32"/>
    <mergeCell ref="EG33:EH33"/>
    <mergeCell ref="EG34:EH34"/>
    <mergeCell ref="EG35:EH35"/>
    <mergeCell ref="EG36:EH36"/>
    <mergeCell ref="EG19:EH19"/>
    <mergeCell ref="EG20:EH20"/>
    <mergeCell ref="EG21:EH21"/>
    <mergeCell ref="EG22:EH22"/>
    <mergeCell ref="EG23:EH23"/>
    <mergeCell ref="EG24:EH24"/>
    <mergeCell ref="EG25:EH25"/>
    <mergeCell ref="EG26:EH26"/>
    <mergeCell ref="EG27:EH27"/>
    <mergeCell ref="EF11:EG11"/>
    <mergeCell ref="EF12:EG12"/>
    <mergeCell ref="EF13:EG13"/>
    <mergeCell ref="EF14:EG14"/>
    <mergeCell ref="EF15:EG15"/>
    <mergeCell ref="EF16:EG16"/>
    <mergeCell ref="EF9:EG9"/>
    <mergeCell ref="EF17:EG17"/>
    <mergeCell ref="R5:T5"/>
    <mergeCell ref="DG15:DI15"/>
    <mergeCell ref="DO15:DQ15"/>
    <mergeCell ref="DG16:DI16"/>
    <mergeCell ref="DO16:DQ16"/>
    <mergeCell ref="DG17:DI17"/>
    <mergeCell ref="DO17:DQ17"/>
    <mergeCell ref="DN12:DO12"/>
    <mergeCell ref="DG13:DI13"/>
    <mergeCell ref="DN13:DO13"/>
    <mergeCell ref="DG14:DI14"/>
    <mergeCell ref="K18:L18"/>
    <mergeCell ref="M18:N18"/>
    <mergeCell ref="S13:T13"/>
    <mergeCell ref="AU23:AV23"/>
    <mergeCell ref="AU21:AV22"/>
    <mergeCell ref="AV6:BD6"/>
    <mergeCell ref="R6:T6"/>
    <mergeCell ref="R7:T7"/>
    <mergeCell ref="R8:T8"/>
    <mergeCell ref="R9:T9"/>
    <mergeCell ref="R10:T10"/>
    <mergeCell ref="O13:P13"/>
    <mergeCell ref="O14:P14"/>
    <mergeCell ref="O15:P15"/>
    <mergeCell ref="O16:P16"/>
    <mergeCell ref="O17:P17"/>
    <mergeCell ref="M13:N13"/>
    <mergeCell ref="K13:L13"/>
    <mergeCell ref="O18:P18"/>
    <mergeCell ref="DG21:DI21"/>
    <mergeCell ref="DO21:DQ21"/>
    <mergeCell ref="DG22:DI22"/>
    <mergeCell ref="DO22:DQ22"/>
    <mergeCell ref="DG23:DI23"/>
    <mergeCell ref="DO23:DQ23"/>
    <mergeCell ref="DG18:DI18"/>
    <mergeCell ref="DO18:DQ18"/>
    <mergeCell ref="DG19:DI19"/>
    <mergeCell ref="DO19:DQ19"/>
    <mergeCell ref="DG20:DI20"/>
    <mergeCell ref="DO20:DQ20"/>
    <mergeCell ref="DG27:DI27"/>
    <mergeCell ref="DO27:DQ27"/>
    <mergeCell ref="DG28:DI28"/>
    <mergeCell ref="DO28:DQ28"/>
    <mergeCell ref="DG29:DI29"/>
    <mergeCell ref="DO29:DQ29"/>
    <mergeCell ref="DG24:DI24"/>
    <mergeCell ref="DO24:DQ24"/>
    <mergeCell ref="DG25:DI25"/>
    <mergeCell ref="DO25:DQ25"/>
    <mergeCell ref="DG26:DI26"/>
    <mergeCell ref="DO26:DQ26"/>
    <mergeCell ref="DG33:DI33"/>
    <mergeCell ref="DO33:DQ33"/>
    <mergeCell ref="DG34:DI34"/>
    <mergeCell ref="DO34:DQ34"/>
    <mergeCell ref="DG35:DI35"/>
    <mergeCell ref="DO35:DQ35"/>
    <mergeCell ref="DG30:DI30"/>
    <mergeCell ref="DO30:DQ30"/>
    <mergeCell ref="DG31:DI31"/>
    <mergeCell ref="DO31:DQ31"/>
    <mergeCell ref="DG32:DI32"/>
    <mergeCell ref="DO32:DQ32"/>
    <mergeCell ref="DG39:DI39"/>
    <mergeCell ref="DO39:DQ39"/>
    <mergeCell ref="DG40:DI40"/>
    <mergeCell ref="DO40:DQ40"/>
    <mergeCell ref="DG41:DI41"/>
    <mergeCell ref="DO41:DQ41"/>
    <mergeCell ref="DG36:DI36"/>
    <mergeCell ref="DO36:DQ36"/>
    <mergeCell ref="DG37:DI37"/>
    <mergeCell ref="DO37:DQ37"/>
    <mergeCell ref="DG38:DI38"/>
    <mergeCell ref="DO38:DQ38"/>
    <mergeCell ref="DG45:DI45"/>
    <mergeCell ref="DO45:DQ45"/>
    <mergeCell ref="DG46:DI46"/>
    <mergeCell ref="DO46:DQ46"/>
    <mergeCell ref="DG47:DI47"/>
    <mergeCell ref="DO47:DQ47"/>
    <mergeCell ref="DG42:DI42"/>
    <mergeCell ref="DO42:DQ42"/>
    <mergeCell ref="DG43:DI43"/>
    <mergeCell ref="DO43:DQ43"/>
    <mergeCell ref="DG44:DI44"/>
    <mergeCell ref="DO44:DQ44"/>
    <mergeCell ref="DG51:DI51"/>
    <mergeCell ref="DO51:DQ51"/>
    <mergeCell ref="DG52:DI52"/>
    <mergeCell ref="DO52:DQ52"/>
    <mergeCell ref="DG53:DI53"/>
    <mergeCell ref="DO53:DQ53"/>
    <mergeCell ref="DG48:DI48"/>
    <mergeCell ref="DO48:DQ48"/>
    <mergeCell ref="DG49:DI49"/>
    <mergeCell ref="DO49:DQ49"/>
    <mergeCell ref="DG50:DI50"/>
    <mergeCell ref="DO50:DQ50"/>
    <mergeCell ref="DG57:DI57"/>
    <mergeCell ref="DO57:DQ57"/>
    <mergeCell ref="DG58:DI58"/>
    <mergeCell ref="DO58:DQ58"/>
    <mergeCell ref="DG59:DI59"/>
    <mergeCell ref="DO59:DQ59"/>
    <mergeCell ref="DG54:DI54"/>
    <mergeCell ref="DO54:DQ54"/>
    <mergeCell ref="DG55:DI55"/>
    <mergeCell ref="DO55:DQ55"/>
    <mergeCell ref="DG56:DI56"/>
    <mergeCell ref="DO56:DQ56"/>
    <mergeCell ref="DG63:DI63"/>
    <mergeCell ref="DO63:DQ63"/>
    <mergeCell ref="DG64:DI64"/>
    <mergeCell ref="DO64:DQ64"/>
    <mergeCell ref="DG65:DI65"/>
    <mergeCell ref="DO65:DQ65"/>
    <mergeCell ref="DG60:DI60"/>
    <mergeCell ref="DO60:DQ60"/>
    <mergeCell ref="DG61:DI61"/>
    <mergeCell ref="DO61:DQ61"/>
    <mergeCell ref="DG62:DI62"/>
    <mergeCell ref="DO62:DQ62"/>
    <mergeCell ref="DG69:DI69"/>
    <mergeCell ref="DO69:DQ69"/>
    <mergeCell ref="DG70:DI70"/>
    <mergeCell ref="DO70:DQ70"/>
    <mergeCell ref="DG71:DI71"/>
    <mergeCell ref="DO71:DQ71"/>
    <mergeCell ref="DG66:DI66"/>
    <mergeCell ref="DO66:DQ66"/>
    <mergeCell ref="DG67:DI67"/>
    <mergeCell ref="DO67:DQ67"/>
    <mergeCell ref="DG68:DI68"/>
    <mergeCell ref="DO68:DQ68"/>
    <mergeCell ref="DG75:DI75"/>
    <mergeCell ref="DO75:DQ75"/>
    <mergeCell ref="DG76:DI76"/>
    <mergeCell ref="DO76:DQ76"/>
    <mergeCell ref="DG77:DI77"/>
    <mergeCell ref="DO77:DQ77"/>
    <mergeCell ref="DG72:DI72"/>
    <mergeCell ref="DO72:DQ72"/>
    <mergeCell ref="DG73:DI73"/>
    <mergeCell ref="DO73:DQ73"/>
    <mergeCell ref="DG74:DI74"/>
    <mergeCell ref="DO74:DQ74"/>
    <mergeCell ref="DG81:DI81"/>
    <mergeCell ref="DO81:DQ81"/>
    <mergeCell ref="DG82:DI82"/>
    <mergeCell ref="DO82:DQ82"/>
    <mergeCell ref="DG83:DI83"/>
    <mergeCell ref="DO83:DQ83"/>
    <mergeCell ref="DG78:DI78"/>
    <mergeCell ref="DO78:DQ78"/>
    <mergeCell ref="DG79:DI79"/>
    <mergeCell ref="DO79:DQ79"/>
    <mergeCell ref="DG80:DI80"/>
    <mergeCell ref="DO80:DQ80"/>
    <mergeCell ref="DG87:DI87"/>
    <mergeCell ref="DO87:DQ87"/>
    <mergeCell ref="DG88:DI88"/>
    <mergeCell ref="DO88:DQ88"/>
    <mergeCell ref="DG89:DI89"/>
    <mergeCell ref="DO89:DQ89"/>
    <mergeCell ref="DG84:DI84"/>
    <mergeCell ref="DO84:DQ84"/>
    <mergeCell ref="DG85:DI85"/>
    <mergeCell ref="DO85:DQ85"/>
    <mergeCell ref="DG86:DI86"/>
    <mergeCell ref="DO86:DQ86"/>
    <mergeCell ref="DG93:DI93"/>
    <mergeCell ref="DO93:DQ93"/>
    <mergeCell ref="DG94:DI94"/>
    <mergeCell ref="DO94:DQ94"/>
    <mergeCell ref="DG95:DI95"/>
    <mergeCell ref="DO95:DQ95"/>
    <mergeCell ref="DG90:DI90"/>
    <mergeCell ref="DO90:DQ90"/>
    <mergeCell ref="DG91:DI91"/>
    <mergeCell ref="DO91:DQ91"/>
    <mergeCell ref="DG92:DI92"/>
    <mergeCell ref="DO92:DQ92"/>
    <mergeCell ref="DG99:DI99"/>
    <mergeCell ref="DO99:DQ99"/>
    <mergeCell ref="DG100:DI100"/>
    <mergeCell ref="DO100:DQ100"/>
    <mergeCell ref="DG101:DI101"/>
    <mergeCell ref="DO101:DQ101"/>
    <mergeCell ref="DG96:DI96"/>
    <mergeCell ref="DO96:DQ96"/>
    <mergeCell ref="DG97:DI97"/>
    <mergeCell ref="DO97:DQ97"/>
    <mergeCell ref="DG98:DI98"/>
    <mergeCell ref="DO98:DQ98"/>
    <mergeCell ref="DG105:DI105"/>
    <mergeCell ref="DO105:DQ105"/>
    <mergeCell ref="DG106:DI106"/>
    <mergeCell ref="DO106:DQ106"/>
    <mergeCell ref="DG107:DI107"/>
    <mergeCell ref="DO107:DQ107"/>
    <mergeCell ref="DG102:DI102"/>
    <mergeCell ref="DO102:DQ102"/>
    <mergeCell ref="DG103:DI103"/>
    <mergeCell ref="DO103:DQ103"/>
    <mergeCell ref="DG104:DI104"/>
    <mergeCell ref="DO104:DQ104"/>
    <mergeCell ref="DG111:DI111"/>
    <mergeCell ref="DO111:DQ111"/>
    <mergeCell ref="DG112:DI112"/>
    <mergeCell ref="DO112:DQ112"/>
    <mergeCell ref="DG113:DI113"/>
    <mergeCell ref="DO113:DQ113"/>
    <mergeCell ref="DG108:DI108"/>
    <mergeCell ref="DO108:DQ108"/>
    <mergeCell ref="DG109:DI109"/>
    <mergeCell ref="DO109:DQ109"/>
    <mergeCell ref="DG110:DI110"/>
    <mergeCell ref="DO110:DQ110"/>
    <mergeCell ref="DG117:DI117"/>
    <mergeCell ref="DO117:DQ117"/>
    <mergeCell ref="DG118:DI118"/>
    <mergeCell ref="DO118:DQ118"/>
    <mergeCell ref="DG119:DI119"/>
    <mergeCell ref="DO119:DQ119"/>
    <mergeCell ref="DG114:DI114"/>
    <mergeCell ref="DO114:DQ114"/>
    <mergeCell ref="DG115:DI115"/>
    <mergeCell ref="DO115:DQ115"/>
    <mergeCell ref="DG116:DI116"/>
    <mergeCell ref="DO116:DQ116"/>
    <mergeCell ref="DG123:DI123"/>
    <mergeCell ref="DO123:DQ123"/>
    <mergeCell ref="DG124:DI124"/>
    <mergeCell ref="DO124:DQ124"/>
    <mergeCell ref="DG125:DI125"/>
    <mergeCell ref="DO125:DQ125"/>
    <mergeCell ref="DG120:DI120"/>
    <mergeCell ref="DO120:DQ120"/>
    <mergeCell ref="DG121:DI121"/>
    <mergeCell ref="DO121:DQ121"/>
    <mergeCell ref="DG122:DI122"/>
    <mergeCell ref="DO122:DQ122"/>
    <mergeCell ref="DG129:DI129"/>
    <mergeCell ref="DO129:DQ129"/>
    <mergeCell ref="DG130:DI130"/>
    <mergeCell ref="DO130:DQ130"/>
    <mergeCell ref="DG131:DI131"/>
    <mergeCell ref="DO131:DQ131"/>
    <mergeCell ref="DG126:DI126"/>
    <mergeCell ref="DO126:DQ126"/>
    <mergeCell ref="DG127:DI127"/>
    <mergeCell ref="DO127:DQ127"/>
    <mergeCell ref="DG128:DI128"/>
    <mergeCell ref="DO128:DQ128"/>
    <mergeCell ref="DG135:DI135"/>
    <mergeCell ref="DO135:DQ135"/>
    <mergeCell ref="DG136:DI136"/>
    <mergeCell ref="DO136:DQ136"/>
    <mergeCell ref="DG137:DI137"/>
    <mergeCell ref="DO137:DQ137"/>
    <mergeCell ref="DG132:DI132"/>
    <mergeCell ref="DO132:DQ132"/>
    <mergeCell ref="DG133:DI133"/>
    <mergeCell ref="DO133:DQ133"/>
    <mergeCell ref="DG134:DI134"/>
    <mergeCell ref="DO134:DQ134"/>
    <mergeCell ref="DG141:DI141"/>
    <mergeCell ref="DO141:DQ141"/>
    <mergeCell ref="DG142:DI142"/>
    <mergeCell ref="DO142:DQ142"/>
    <mergeCell ref="DG143:DI143"/>
    <mergeCell ref="DO143:DQ143"/>
    <mergeCell ref="DG138:DI138"/>
    <mergeCell ref="DO138:DQ138"/>
    <mergeCell ref="DG139:DI139"/>
    <mergeCell ref="DO139:DQ139"/>
    <mergeCell ref="DG140:DI140"/>
    <mergeCell ref="DO140:DQ140"/>
    <mergeCell ref="DG152:DI152"/>
    <mergeCell ref="DO152:DQ152"/>
    <mergeCell ref="DG147:DI147"/>
    <mergeCell ref="DO147:DQ147"/>
    <mergeCell ref="DG148:DI148"/>
    <mergeCell ref="DO148:DQ148"/>
    <mergeCell ref="DG149:DI149"/>
    <mergeCell ref="DO149:DQ149"/>
    <mergeCell ref="DG144:DI144"/>
    <mergeCell ref="DO144:DQ144"/>
    <mergeCell ref="DG145:DI145"/>
    <mergeCell ref="DO145:DQ145"/>
    <mergeCell ref="DG146:DI146"/>
    <mergeCell ref="DO146:DQ146"/>
    <mergeCell ref="FC13:FE13"/>
    <mergeCell ref="FC14:FE14"/>
    <mergeCell ref="DG159:DI159"/>
    <mergeCell ref="DO159:DQ159"/>
    <mergeCell ref="DG160:DI160"/>
    <mergeCell ref="DO160:DQ160"/>
    <mergeCell ref="DG161:DI161"/>
    <mergeCell ref="DO161:DQ161"/>
    <mergeCell ref="DG156:DI156"/>
    <mergeCell ref="DO156:DQ156"/>
    <mergeCell ref="DG157:DI157"/>
    <mergeCell ref="DO157:DQ157"/>
    <mergeCell ref="DG158:DI158"/>
    <mergeCell ref="DO158:DQ158"/>
    <mergeCell ref="DG153:DI153"/>
    <mergeCell ref="DO153:DQ153"/>
    <mergeCell ref="DG154:DI154"/>
    <mergeCell ref="DO154:DQ154"/>
    <mergeCell ref="DG155:DI155"/>
    <mergeCell ref="DO155:DQ155"/>
    <mergeCell ref="DG150:DI150"/>
    <mergeCell ref="DO150:DQ150"/>
    <mergeCell ref="DG151:DI151"/>
    <mergeCell ref="DO151:DQ151"/>
    <mergeCell ref="FB11:FC11"/>
    <mergeCell ref="DF10:DG10"/>
    <mergeCell ref="DN10:DO10"/>
    <mergeCell ref="DX10:DZ10"/>
    <mergeCell ref="DX4:DZ4"/>
    <mergeCell ref="DF5:DG5"/>
    <mergeCell ref="DN5:DO5"/>
    <mergeCell ref="DX5:DZ5"/>
    <mergeCell ref="FT4:FU4"/>
    <mergeCell ref="DF11:DG11"/>
    <mergeCell ref="DN11:DO11"/>
    <mergeCell ref="DX11:DZ11"/>
    <mergeCell ref="DF9:DG9"/>
    <mergeCell ref="DN9:DO9"/>
    <mergeCell ref="DX9:DZ9"/>
    <mergeCell ref="DF6:DG6"/>
    <mergeCell ref="DN6:DO6"/>
    <mergeCell ref="DX6:DZ6"/>
    <mergeCell ref="DF7:DG7"/>
    <mergeCell ref="DN7:DO7"/>
    <mergeCell ref="DX7:DZ7"/>
    <mergeCell ref="DF8:DG8"/>
    <mergeCell ref="DN8:DO8"/>
    <mergeCell ref="DX8:DZ8"/>
    <mergeCell ref="GA1:GP2"/>
    <mergeCell ref="GA3:GP3"/>
    <mergeCell ref="FB4:FC4"/>
    <mergeCell ref="FB5:FC5"/>
    <mergeCell ref="FB6:FC6"/>
    <mergeCell ref="FB7:FC7"/>
    <mergeCell ref="FB8:FC8"/>
    <mergeCell ref="FB9:FC9"/>
    <mergeCell ref="FB10:FC10"/>
    <mergeCell ref="FC15:FE15"/>
    <mergeCell ref="FC16:FE16"/>
    <mergeCell ref="FC17:FE17"/>
    <mergeCell ref="FC18:FE18"/>
    <mergeCell ref="FC19:FE19"/>
    <mergeCell ref="FC20:FE20"/>
    <mergeCell ref="FC21:FE21"/>
    <mergeCell ref="FC22:FE22"/>
    <mergeCell ref="FC23:FE23"/>
    <mergeCell ref="FC24:FE24"/>
    <mergeCell ref="FC25:FE25"/>
    <mergeCell ref="FC26:FE26"/>
    <mergeCell ref="FC27:FE27"/>
    <mergeCell ref="FC28:FE28"/>
    <mergeCell ref="FC29:FE29"/>
    <mergeCell ref="FC30:FE30"/>
    <mergeCell ref="FC31:FE31"/>
    <mergeCell ref="FC32:FE32"/>
    <mergeCell ref="FC33:FE33"/>
    <mergeCell ref="FC34:FE34"/>
    <mergeCell ref="FC35:FE35"/>
    <mergeCell ref="FC36:FE36"/>
    <mergeCell ref="FC37:FE37"/>
    <mergeCell ref="FC38:FE38"/>
    <mergeCell ref="FC39:FE39"/>
    <mergeCell ref="FC40:FE40"/>
    <mergeCell ref="FC41:FE41"/>
    <mergeCell ref="FC42:FE42"/>
    <mergeCell ref="FC43:FE43"/>
    <mergeCell ref="FC44:FE44"/>
    <mergeCell ref="FC45:FE45"/>
    <mergeCell ref="FC46:FE46"/>
    <mergeCell ref="FC47:FE47"/>
    <mergeCell ref="FC48:FE48"/>
    <mergeCell ref="FC49:FE49"/>
    <mergeCell ref="FC50:FE50"/>
    <mergeCell ref="FC51:FE51"/>
    <mergeCell ref="FC52:FE52"/>
    <mergeCell ref="FC53:FE53"/>
    <mergeCell ref="FC54:FE54"/>
    <mergeCell ref="FC55:FE55"/>
    <mergeCell ref="FC56:FE56"/>
    <mergeCell ref="FC57:FE57"/>
    <mergeCell ref="FC58:FE58"/>
    <mergeCell ref="FC59:FE59"/>
    <mergeCell ref="FC60:FE60"/>
    <mergeCell ref="FC61:FE61"/>
    <mergeCell ref="FC62:FE62"/>
    <mergeCell ref="FC63:FE63"/>
    <mergeCell ref="FC64:FE64"/>
    <mergeCell ref="FC65:FE65"/>
    <mergeCell ref="FC66:FE66"/>
    <mergeCell ref="FC67:FE67"/>
    <mergeCell ref="FC68:FE68"/>
    <mergeCell ref="FC69:FE69"/>
    <mergeCell ref="FC70:FE70"/>
    <mergeCell ref="FC71:FE71"/>
    <mergeCell ref="FC72:FE72"/>
    <mergeCell ref="FC73:FE73"/>
    <mergeCell ref="FC74:FE74"/>
    <mergeCell ref="FC75:FE75"/>
    <mergeCell ref="FC76:FE76"/>
    <mergeCell ref="FC77:FE77"/>
    <mergeCell ref="FC78:FE78"/>
    <mergeCell ref="FC79:FE79"/>
    <mergeCell ref="FC80:FE80"/>
    <mergeCell ref="FC81:FE81"/>
    <mergeCell ref="FC82:FE82"/>
    <mergeCell ref="FC83:FE83"/>
    <mergeCell ref="FC84:FE84"/>
    <mergeCell ref="FC85:FE85"/>
    <mergeCell ref="FC86:FE86"/>
    <mergeCell ref="FC87:FE87"/>
    <mergeCell ref="FC88:FE88"/>
    <mergeCell ref="FC89:FE89"/>
    <mergeCell ref="FC90:FE90"/>
    <mergeCell ref="FC91:FE91"/>
    <mergeCell ref="FC92:FE92"/>
    <mergeCell ref="FC93:FE93"/>
    <mergeCell ref="FC94:FE94"/>
    <mergeCell ref="FC95:FE95"/>
    <mergeCell ref="FC96:FE96"/>
    <mergeCell ref="FC97:FE97"/>
    <mergeCell ref="FC98:FE98"/>
    <mergeCell ref="FC99:FE99"/>
    <mergeCell ref="FC100:FE100"/>
    <mergeCell ref="FC101:FE101"/>
    <mergeCell ref="FC102:FE102"/>
    <mergeCell ref="FC103:FE103"/>
    <mergeCell ref="FC104:FE104"/>
    <mergeCell ref="FC105:FE105"/>
    <mergeCell ref="FC106:FE106"/>
    <mergeCell ref="FC107:FE107"/>
    <mergeCell ref="FC108:FE108"/>
    <mergeCell ref="FC109:FE109"/>
    <mergeCell ref="FC110:FE110"/>
    <mergeCell ref="FC111:FE111"/>
    <mergeCell ref="FC112:FE112"/>
    <mergeCell ref="FC113:FE113"/>
    <mergeCell ref="FC114:FE114"/>
    <mergeCell ref="FC115:FE115"/>
    <mergeCell ref="FC116:FE116"/>
    <mergeCell ref="FC117:FE117"/>
    <mergeCell ref="FC118:FE118"/>
    <mergeCell ref="FC119:FE119"/>
    <mergeCell ref="FC120:FE120"/>
    <mergeCell ref="FC121:FE121"/>
    <mergeCell ref="FC122:FE122"/>
    <mergeCell ref="FC123:FE123"/>
    <mergeCell ref="FC124:FE124"/>
    <mergeCell ref="FC125:FE125"/>
    <mergeCell ref="FC126:FE126"/>
    <mergeCell ref="FC127:FE127"/>
    <mergeCell ref="FC128:FE128"/>
    <mergeCell ref="FC129:FE129"/>
    <mergeCell ref="FC130:FE130"/>
    <mergeCell ref="FC131:FE131"/>
    <mergeCell ref="FC132:FE132"/>
    <mergeCell ref="FC133:FE133"/>
    <mergeCell ref="FC134:FE134"/>
    <mergeCell ref="FC135:FE135"/>
    <mergeCell ref="FC136:FE136"/>
    <mergeCell ref="FC137:FE137"/>
    <mergeCell ref="FC138:FE138"/>
    <mergeCell ref="FC139:FE139"/>
    <mergeCell ref="FC140:FE140"/>
    <mergeCell ref="FC141:FE141"/>
    <mergeCell ref="FC142:FE142"/>
    <mergeCell ref="FC143:FE143"/>
    <mergeCell ref="FC144:FE144"/>
    <mergeCell ref="FC145:FE145"/>
    <mergeCell ref="FC146:FE146"/>
    <mergeCell ref="FC147:FE147"/>
    <mergeCell ref="FC148:FE148"/>
    <mergeCell ref="FC149:FE149"/>
    <mergeCell ref="FC150:FE150"/>
    <mergeCell ref="FC151:FE151"/>
    <mergeCell ref="FC152:FE152"/>
    <mergeCell ref="FC153:FE153"/>
    <mergeCell ref="FC154:FE154"/>
    <mergeCell ref="FJ4:FK4"/>
    <mergeCell ref="FJ5:FK5"/>
    <mergeCell ref="FJ6:FK6"/>
    <mergeCell ref="FJ7:FK7"/>
    <mergeCell ref="FJ8:FK8"/>
    <mergeCell ref="FJ9:FK9"/>
    <mergeCell ref="FJ10:FK10"/>
    <mergeCell ref="FJ11:FK11"/>
    <mergeCell ref="FJ12:FK12"/>
    <mergeCell ref="FJ13:FK13"/>
    <mergeCell ref="FK15:FM15"/>
    <mergeCell ref="FK16:FM16"/>
    <mergeCell ref="FK17:FM17"/>
    <mergeCell ref="FK18:FM18"/>
    <mergeCell ref="FK19:FM19"/>
    <mergeCell ref="FK20:FM20"/>
    <mergeCell ref="FK21:FM21"/>
    <mergeCell ref="FK22:FM22"/>
    <mergeCell ref="FK23:FM23"/>
    <mergeCell ref="FK24:FM24"/>
    <mergeCell ref="FK25:FM25"/>
    <mergeCell ref="FK26:FM26"/>
    <mergeCell ref="FK27:FM27"/>
    <mergeCell ref="FK28:FM28"/>
    <mergeCell ref="FK29:FM29"/>
    <mergeCell ref="FK30:FM30"/>
    <mergeCell ref="FK31:FM31"/>
    <mergeCell ref="FK32:FM32"/>
    <mergeCell ref="FK33:FM33"/>
    <mergeCell ref="FK34:FM34"/>
    <mergeCell ref="FK35:FM35"/>
    <mergeCell ref="FK36:FM36"/>
    <mergeCell ref="FK37:FM37"/>
    <mergeCell ref="FK38:FM38"/>
    <mergeCell ref="FK39:FM39"/>
    <mergeCell ref="FK40:FM40"/>
    <mergeCell ref="FK41:FM41"/>
    <mergeCell ref="FK42:FM42"/>
    <mergeCell ref="FK43:FM43"/>
    <mergeCell ref="FK44:FM44"/>
    <mergeCell ref="FK45:FM45"/>
    <mergeCell ref="FK46:FM46"/>
    <mergeCell ref="FK47:FM47"/>
    <mergeCell ref="FK48:FM48"/>
    <mergeCell ref="FK49:FM49"/>
    <mergeCell ref="FK50:FM50"/>
    <mergeCell ref="FK51:FM51"/>
    <mergeCell ref="FK52:FM52"/>
    <mergeCell ref="FK53:FM53"/>
    <mergeCell ref="FK54:FM54"/>
    <mergeCell ref="FK55:FM55"/>
    <mergeCell ref="FK56:FM56"/>
    <mergeCell ref="FK57:FM57"/>
    <mergeCell ref="FK58:FM58"/>
    <mergeCell ref="FK59:FM59"/>
    <mergeCell ref="FK60:FM60"/>
    <mergeCell ref="FK61:FM61"/>
    <mergeCell ref="FK62:FM62"/>
    <mergeCell ref="FK63:FM63"/>
    <mergeCell ref="FK64:FM64"/>
    <mergeCell ref="FK65:FM65"/>
    <mergeCell ref="FK66:FM66"/>
    <mergeCell ref="FK67:FM67"/>
    <mergeCell ref="FK68:FM68"/>
    <mergeCell ref="FK69:FM69"/>
    <mergeCell ref="FK70:FM70"/>
    <mergeCell ref="FK71:FM71"/>
    <mergeCell ref="FK72:FM72"/>
    <mergeCell ref="FK73:FM73"/>
    <mergeCell ref="FK74:FM74"/>
    <mergeCell ref="FK75:FM75"/>
    <mergeCell ref="FK76:FM76"/>
    <mergeCell ref="FK77:FM77"/>
    <mergeCell ref="FK78:FM78"/>
    <mergeCell ref="FK79:FM79"/>
    <mergeCell ref="FK80:FM80"/>
    <mergeCell ref="FK81:FM81"/>
    <mergeCell ref="FK82:FM82"/>
    <mergeCell ref="FK83:FM83"/>
    <mergeCell ref="FK84:FM84"/>
    <mergeCell ref="FK85:FM85"/>
    <mergeCell ref="FK86:FM86"/>
    <mergeCell ref="FK87:FM87"/>
    <mergeCell ref="FK88:FM88"/>
    <mergeCell ref="FK89:FM89"/>
    <mergeCell ref="FK90:FM90"/>
    <mergeCell ref="FK91:FM91"/>
    <mergeCell ref="FK92:FM92"/>
    <mergeCell ref="FK93:FM93"/>
    <mergeCell ref="FK94:FM94"/>
    <mergeCell ref="FK95:FM95"/>
    <mergeCell ref="FK96:FM96"/>
    <mergeCell ref="FK97:FM97"/>
    <mergeCell ref="FK98:FM98"/>
    <mergeCell ref="FK99:FM99"/>
    <mergeCell ref="FK100:FM100"/>
    <mergeCell ref="FK101:FM101"/>
    <mergeCell ref="FK102:FM102"/>
    <mergeCell ref="FK103:FM103"/>
    <mergeCell ref="FK104:FM104"/>
    <mergeCell ref="FK120:FM120"/>
    <mergeCell ref="FK121:FM121"/>
    <mergeCell ref="FK122:FM122"/>
    <mergeCell ref="FK105:FM105"/>
    <mergeCell ref="FK106:FM106"/>
    <mergeCell ref="FK107:FM107"/>
    <mergeCell ref="FK108:FM108"/>
    <mergeCell ref="FK109:FM109"/>
    <mergeCell ref="FK110:FM110"/>
    <mergeCell ref="FK111:FM111"/>
    <mergeCell ref="FK112:FM112"/>
    <mergeCell ref="FK113:FM113"/>
    <mergeCell ref="FK154:FM154"/>
    <mergeCell ref="FK155:FM155"/>
    <mergeCell ref="FK156:FM156"/>
    <mergeCell ref="FT5:FV5"/>
    <mergeCell ref="FT6:FV6"/>
    <mergeCell ref="FT7:FV7"/>
    <mergeCell ref="FT8:FV8"/>
    <mergeCell ref="FT9:FV9"/>
    <mergeCell ref="FT10:FV10"/>
    <mergeCell ref="FT11:FV11"/>
    <mergeCell ref="FK149:FM149"/>
    <mergeCell ref="FK129:FM129"/>
    <mergeCell ref="FK130:FM130"/>
    <mergeCell ref="FK131:FM131"/>
    <mergeCell ref="FK114:FM114"/>
    <mergeCell ref="FK115:FM115"/>
    <mergeCell ref="FK116:FM116"/>
    <mergeCell ref="FK117:FM117"/>
    <mergeCell ref="FK118:FM118"/>
    <mergeCell ref="FK119:FM119"/>
    <mergeCell ref="FK123:FM123"/>
    <mergeCell ref="FK124:FM124"/>
    <mergeCell ref="FK125:FM125"/>
    <mergeCell ref="FK126:FM126"/>
    <mergeCell ref="FK153:FM153"/>
    <mergeCell ref="FK127:FM127"/>
    <mergeCell ref="FK128:FM128"/>
    <mergeCell ref="FK150:FM150"/>
    <mergeCell ref="FK151:FM151"/>
    <mergeCell ref="FK152:FM152"/>
    <mergeCell ref="FK141:FM141"/>
    <mergeCell ref="FK142:FM142"/>
    <mergeCell ref="FK143:FM143"/>
    <mergeCell ref="FK144:FM144"/>
    <mergeCell ref="FK145:FM145"/>
    <mergeCell ref="FK146:FM146"/>
    <mergeCell ref="FK147:FM147"/>
    <mergeCell ref="FK148:FM148"/>
    <mergeCell ref="FK132:FM132"/>
    <mergeCell ref="FK133:FM133"/>
    <mergeCell ref="FK134:FM134"/>
    <mergeCell ref="FK135:FM135"/>
    <mergeCell ref="FK136:FM136"/>
    <mergeCell ref="FK137:FM137"/>
    <mergeCell ref="FK138:FM138"/>
    <mergeCell ref="FK139:FM139"/>
    <mergeCell ref="FK140:FM140"/>
    <mergeCell ref="E3:F3"/>
    <mergeCell ref="E4:F4"/>
    <mergeCell ref="E5:F5"/>
    <mergeCell ref="E6:F6"/>
    <mergeCell ref="E7:F7"/>
    <mergeCell ref="E8:F8"/>
    <mergeCell ref="E9:F9"/>
    <mergeCell ref="E10:F10"/>
    <mergeCell ref="E2:G2"/>
    <mergeCell ref="E11:F11"/>
    <mergeCell ref="E12:F12"/>
    <mergeCell ref="E13:F13"/>
    <mergeCell ref="E14:F14"/>
    <mergeCell ref="E15:F15"/>
    <mergeCell ref="E16:F16"/>
    <mergeCell ref="E17:F17"/>
    <mergeCell ref="E18:F18"/>
    <mergeCell ref="G12:H12"/>
  </mergeCells>
  <phoneticPr fontId="2" type="noConversion"/>
  <conditionalFormatting sqref="H6">
    <cfRule type="cellIs" dxfId="7" priority="2" operator="greaterThan">
      <formula>$F$19</formula>
    </cfRule>
  </conditionalFormatting>
  <conditionalFormatting sqref="H9">
    <cfRule type="cellIs" dxfId="6" priority="1" operator="greaterThan">
      <formula>$F$20</formula>
    </cfRule>
  </conditionalFormatting>
  <conditionalFormatting sqref="H13:H16">
    <cfRule type="cellIs" dxfId="5" priority="3" operator="lessThan">
      <formula>1</formula>
    </cfRule>
  </conditionalFormatting>
  <conditionalFormatting sqref="L24">
    <cfRule type="cellIs" dxfId="4" priority="12" operator="lessThan">
      <formula>1</formula>
    </cfRule>
  </conditionalFormatting>
  <conditionalFormatting sqref="L26:L165">
    <cfRule type="cellIs" dxfId="3" priority="14" operator="lessThan">
      <formula>1</formula>
    </cfRule>
  </conditionalFormatting>
  <conditionalFormatting sqref="N14">
    <cfRule type="cellIs" dxfId="2" priority="4" operator="lessThan">
      <formula>$N$16</formula>
    </cfRule>
  </conditionalFormatting>
  <conditionalFormatting sqref="N14:N17 N19">
    <cfRule type="cellIs" dxfId="1" priority="5" operator="lessThan">
      <formula>0</formula>
    </cfRule>
  </conditionalFormatting>
  <conditionalFormatting sqref="CJ14:CJ17">
    <cfRule type="cellIs" dxfId="0" priority="9" operator="lessThan">
      <formula>0</formula>
    </cfRule>
  </conditionalFormatting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D66CFC-A44D-4B3C-A027-2E451445445B}">
  <dimension ref="A1:DU159"/>
  <sheetViews>
    <sheetView topLeftCell="BS2" zoomScale="63" zoomScaleNormal="73" workbookViewId="0">
      <selection activeCell="BI4" sqref="BI4"/>
    </sheetView>
  </sheetViews>
  <sheetFormatPr defaultRowHeight="14.5"/>
  <cols>
    <col min="2" max="2" width="20.26953125" bestFit="1" customWidth="1"/>
    <col min="4" max="4" width="72.6328125" customWidth="1"/>
    <col min="5" max="5" width="8.90625" bestFit="1" customWidth="1"/>
    <col min="6" max="6" width="17.453125" bestFit="1" customWidth="1"/>
    <col min="8" max="8" width="9.1796875" customWidth="1"/>
    <col min="9" max="9" width="3.6328125" bestFit="1" customWidth="1"/>
    <col min="10" max="10" width="72.26953125" customWidth="1"/>
    <col min="11" max="11" width="3.36328125" customWidth="1"/>
    <col min="12" max="12" width="17.453125" bestFit="1" customWidth="1"/>
    <col min="14" max="14" width="13.26953125" bestFit="1" customWidth="1"/>
    <col min="15" max="15" width="3.6328125" bestFit="1" customWidth="1"/>
    <col min="16" max="16" width="65.81640625" customWidth="1"/>
    <col min="17" max="17" width="38.08984375" customWidth="1"/>
    <col min="18" max="18" width="23.36328125" bestFit="1" customWidth="1"/>
    <col min="19" max="19" width="11" style="1" bestFit="1" customWidth="1"/>
    <col min="20" max="20" width="12.26953125" style="1" customWidth="1"/>
    <col min="21" max="21" width="3.90625" customWidth="1"/>
    <col min="34" max="34" width="11.1796875" bestFit="1" customWidth="1"/>
    <col min="35" max="35" width="17.453125" bestFit="1" customWidth="1"/>
    <col min="37" max="37" width="12.81640625" bestFit="1" customWidth="1"/>
    <col min="38" max="38" width="5.453125" bestFit="1" customWidth="1"/>
    <col min="39" max="39" width="91.1796875" customWidth="1"/>
    <col min="40" max="40" width="3.1796875" customWidth="1"/>
    <col min="41" max="41" width="17.453125" bestFit="1" customWidth="1"/>
    <col min="43" max="43" width="17.90625" bestFit="1" customWidth="1"/>
    <col min="45" max="45" width="101.453125" customWidth="1"/>
    <col min="46" max="46" width="4.26953125" customWidth="1"/>
    <col min="47" max="47" width="23.90625" bestFit="1" customWidth="1"/>
    <col min="48" max="48" width="8.7265625" style="1"/>
    <col min="49" max="49" width="12.6328125" style="1" bestFit="1" customWidth="1"/>
    <col min="63" max="63" width="0.81640625" style="237" customWidth="1"/>
    <col min="64" max="64" width="18.26953125" style="24" bestFit="1" customWidth="1"/>
    <col min="65" max="65" width="91.453125" style="25" customWidth="1"/>
    <col min="67" max="67" width="19.90625" bestFit="1" customWidth="1"/>
    <col min="70" max="70" width="3.6328125" bestFit="1" customWidth="1"/>
    <col min="71" max="71" width="73" customWidth="1"/>
    <col min="72" max="72" width="4.1796875" customWidth="1"/>
    <col min="73" max="73" width="19.90625" bestFit="1" customWidth="1"/>
    <col min="75" max="75" width="12.453125" bestFit="1" customWidth="1"/>
    <col min="76" max="76" width="3.6328125" bestFit="1" customWidth="1"/>
    <col min="77" max="77" width="107.7265625" customWidth="1"/>
    <col min="78" max="78" width="5.81640625" customWidth="1"/>
    <col min="79" max="79" width="23.36328125" bestFit="1" customWidth="1"/>
    <col min="81" max="81" width="12.6328125" bestFit="1" customWidth="1"/>
    <col min="95" max="95" width="4.26953125" customWidth="1"/>
    <col min="96" max="96" width="11.1796875" bestFit="1" customWidth="1"/>
    <col min="97" max="97" width="19.90625" bestFit="1" customWidth="1"/>
    <col min="99" max="99" width="12.81640625" bestFit="1" customWidth="1"/>
    <col min="100" max="100" width="4.453125" bestFit="1" customWidth="1"/>
    <col min="101" max="101" width="96" customWidth="1"/>
    <col min="102" max="102" width="1.7265625" customWidth="1"/>
    <col min="103" max="103" width="19.90625" bestFit="1" customWidth="1"/>
    <col min="104" max="104" width="7.453125" customWidth="1"/>
    <col min="105" max="105" width="17.90625" bestFit="1" customWidth="1"/>
    <col min="106" max="106" width="4.453125" bestFit="1" customWidth="1"/>
    <col min="108" max="108" width="106.08984375" customWidth="1"/>
    <col min="109" max="109" width="23.90625" bestFit="1" customWidth="1"/>
    <col min="111" max="111" width="12" bestFit="1" customWidth="1"/>
  </cols>
  <sheetData>
    <row r="1" spans="1:125" ht="26">
      <c r="A1" s="6" t="s">
        <v>31</v>
      </c>
      <c r="B1" s="261" t="s">
        <v>36</v>
      </c>
      <c r="C1" s="262"/>
      <c r="D1" s="262"/>
      <c r="E1" s="262"/>
      <c r="F1" s="262"/>
      <c r="G1" s="262"/>
      <c r="H1" s="262"/>
      <c r="I1" s="262"/>
      <c r="J1" s="262"/>
      <c r="K1" s="262"/>
      <c r="L1" s="262"/>
      <c r="M1" s="262"/>
      <c r="N1" s="262"/>
      <c r="O1" s="262"/>
      <c r="P1" s="262"/>
      <c r="Q1" s="262"/>
      <c r="R1" s="262"/>
      <c r="S1" s="263"/>
      <c r="T1" s="263"/>
      <c r="U1" s="262"/>
      <c r="V1" s="262"/>
      <c r="W1" s="262"/>
      <c r="X1" s="262"/>
      <c r="Y1" s="262"/>
      <c r="Z1" s="262"/>
      <c r="AA1" s="262"/>
      <c r="AB1" s="262"/>
      <c r="AC1" s="262"/>
      <c r="AD1" s="262"/>
      <c r="AE1" s="262"/>
      <c r="AF1" s="262"/>
      <c r="AG1" s="262"/>
      <c r="AH1" s="264"/>
      <c r="AI1" s="262"/>
      <c r="AJ1" s="262"/>
      <c r="AK1" s="262"/>
      <c r="AL1" s="262"/>
      <c r="AM1" s="262"/>
      <c r="AN1" s="262"/>
      <c r="AO1" s="262"/>
      <c r="AP1" s="262"/>
      <c r="AQ1" s="262"/>
      <c r="AR1" s="262"/>
      <c r="AS1" s="262"/>
      <c r="AT1" s="262"/>
      <c r="AU1" s="262"/>
      <c r="AV1" s="263"/>
      <c r="AW1" s="263"/>
      <c r="AX1" s="262"/>
      <c r="AY1" s="262"/>
      <c r="AZ1" s="262"/>
      <c r="BA1" s="262"/>
      <c r="BB1" s="262"/>
      <c r="BC1" s="262"/>
      <c r="BD1" s="262"/>
      <c r="BE1" s="262"/>
      <c r="BF1" s="262"/>
      <c r="BG1" s="262"/>
      <c r="BH1" s="262"/>
      <c r="BI1" s="262"/>
      <c r="BJ1" s="265"/>
      <c r="BK1" s="260"/>
      <c r="BL1" s="244" t="s">
        <v>13</v>
      </c>
      <c r="BM1" s="245"/>
      <c r="BN1" s="245"/>
      <c r="BO1" s="245"/>
      <c r="BP1" s="245"/>
      <c r="BQ1" s="245"/>
      <c r="BR1" s="245"/>
      <c r="BS1" s="245"/>
      <c r="BT1" s="245"/>
      <c r="BU1" s="245"/>
      <c r="BV1" s="245"/>
      <c r="BW1" s="245"/>
      <c r="BX1" s="245"/>
      <c r="BY1" s="245"/>
      <c r="BZ1" s="245"/>
      <c r="CA1" s="245"/>
      <c r="CB1" s="245"/>
      <c r="CC1" s="245"/>
      <c r="CD1" s="245"/>
      <c r="CE1" s="245"/>
      <c r="CF1" s="245"/>
      <c r="CG1" s="245"/>
      <c r="CH1" s="245"/>
      <c r="CI1" s="245"/>
      <c r="CJ1" s="245"/>
      <c r="CK1" s="245"/>
      <c r="CL1" s="245"/>
      <c r="CM1" s="245"/>
      <c r="CN1" s="245"/>
      <c r="CO1" s="245"/>
      <c r="CP1" s="245"/>
      <c r="CQ1" s="245"/>
      <c r="CR1" s="246"/>
      <c r="CS1" s="245"/>
      <c r="CT1" s="245"/>
      <c r="CU1" s="245"/>
      <c r="CV1" s="245"/>
      <c r="CW1" s="245"/>
      <c r="CX1" s="245"/>
      <c r="CY1" s="245"/>
      <c r="CZ1" s="245"/>
      <c r="DA1" s="245"/>
      <c r="DB1" s="245"/>
      <c r="DC1" s="245"/>
      <c r="DD1" s="245"/>
      <c r="DE1" s="245"/>
      <c r="DF1" s="245"/>
      <c r="DG1" s="245"/>
      <c r="DH1" s="245"/>
      <c r="DI1" s="245"/>
      <c r="DJ1" s="245"/>
      <c r="DK1" s="245"/>
      <c r="DL1" s="245"/>
      <c r="DM1" s="245"/>
      <c r="DN1" s="245"/>
      <c r="DO1" s="245"/>
      <c r="DP1" s="245"/>
      <c r="DQ1" s="245"/>
      <c r="DR1" s="245"/>
      <c r="DS1" s="245"/>
      <c r="DT1" s="245"/>
      <c r="DU1" s="247"/>
    </row>
    <row r="2" spans="1:125" ht="18.5">
      <c r="B2" s="270" t="s">
        <v>157</v>
      </c>
      <c r="C2" s="23"/>
      <c r="D2" s="31"/>
      <c r="E2" s="238" t="s">
        <v>2</v>
      </c>
      <c r="F2" s="239"/>
      <c r="G2" s="239"/>
      <c r="H2" s="239"/>
      <c r="I2" s="239"/>
      <c r="J2" s="239"/>
      <c r="K2" s="239"/>
      <c r="L2" s="239"/>
      <c r="M2" s="239"/>
      <c r="N2" s="239"/>
      <c r="O2" s="239"/>
      <c r="P2" s="239"/>
      <c r="Q2" s="239"/>
      <c r="R2" s="239"/>
      <c r="S2" s="254"/>
      <c r="T2" s="254"/>
      <c r="U2" s="239"/>
      <c r="V2" s="239"/>
      <c r="W2" s="239"/>
      <c r="X2" s="239"/>
      <c r="Y2" s="239"/>
      <c r="Z2" s="239"/>
      <c r="AA2" s="239"/>
      <c r="AB2" s="239"/>
      <c r="AC2" s="239"/>
      <c r="AD2" s="239"/>
      <c r="AE2" s="239"/>
      <c r="AF2" s="239"/>
      <c r="AG2" s="240"/>
      <c r="AH2" s="243" t="s">
        <v>3</v>
      </c>
      <c r="AI2" s="258"/>
      <c r="AJ2" s="222"/>
      <c r="AK2" s="222"/>
      <c r="AL2" s="222"/>
      <c r="AM2" s="222"/>
      <c r="AN2" s="222"/>
      <c r="AO2" s="222"/>
      <c r="AP2" s="222"/>
      <c r="AQ2" s="222"/>
      <c r="AR2" s="222"/>
      <c r="AS2" s="222"/>
      <c r="AT2" s="222"/>
      <c r="AU2" s="222"/>
      <c r="AV2" s="258"/>
      <c r="AW2" s="258"/>
      <c r="AX2" s="222"/>
      <c r="AY2" s="222"/>
      <c r="AZ2" s="222"/>
      <c r="BA2" s="222"/>
      <c r="BB2" s="222"/>
      <c r="BC2" s="222"/>
      <c r="BD2" s="222"/>
      <c r="BE2" s="222"/>
      <c r="BF2" s="222"/>
      <c r="BG2" s="222"/>
      <c r="BH2" s="222"/>
      <c r="BI2" s="222"/>
      <c r="BJ2" s="248"/>
      <c r="BK2" s="257"/>
      <c r="BL2" s="270" t="s">
        <v>157</v>
      </c>
      <c r="BM2" s="31"/>
      <c r="BN2" s="242" t="s">
        <v>2</v>
      </c>
      <c r="BO2" s="239"/>
      <c r="BP2" s="239"/>
      <c r="BQ2" s="239"/>
      <c r="BR2" s="239"/>
      <c r="BS2" s="239"/>
      <c r="BT2" s="239"/>
      <c r="BU2" s="239"/>
      <c r="BV2" s="239"/>
      <c r="BW2" s="239"/>
      <c r="BX2" s="239"/>
      <c r="BY2" s="239"/>
      <c r="BZ2" s="239"/>
      <c r="CA2" s="239"/>
      <c r="CB2" s="239"/>
      <c r="CC2" s="239"/>
      <c r="CD2" s="239"/>
      <c r="CE2" s="239"/>
      <c r="CF2" s="239"/>
      <c r="CG2" s="239"/>
      <c r="CH2" s="239"/>
      <c r="CI2" s="239"/>
      <c r="CJ2" s="239"/>
      <c r="CK2" s="239"/>
      <c r="CL2" s="239"/>
      <c r="CM2" s="239"/>
      <c r="CN2" s="239"/>
      <c r="CO2" s="239"/>
      <c r="CP2" s="239"/>
      <c r="CQ2" s="240"/>
      <c r="CR2" s="243" t="s">
        <v>3</v>
      </c>
      <c r="CS2" s="222"/>
      <c r="CT2" s="222"/>
      <c r="CU2" s="222"/>
      <c r="CV2" s="222"/>
      <c r="CW2" s="222"/>
      <c r="CX2" s="222"/>
      <c r="CY2" s="222"/>
      <c r="CZ2" s="222"/>
      <c r="DA2" s="222"/>
      <c r="DB2" s="222"/>
      <c r="DC2" s="222"/>
      <c r="DD2" s="222"/>
      <c r="DE2" s="222"/>
      <c r="DF2" s="222"/>
      <c r="DG2" s="222"/>
      <c r="DH2" s="222"/>
      <c r="DI2" s="222"/>
      <c r="DJ2" s="222"/>
      <c r="DK2" s="222"/>
      <c r="DL2" s="222"/>
      <c r="DM2" s="222"/>
      <c r="DN2" s="222"/>
      <c r="DO2" s="222"/>
      <c r="DP2" s="222"/>
      <c r="DQ2" s="222"/>
      <c r="DR2" s="222"/>
      <c r="DS2" s="222"/>
      <c r="DT2" s="222"/>
      <c r="DU2" s="248"/>
    </row>
    <row r="3" spans="1:125" ht="18.5">
      <c r="B3" s="86"/>
      <c r="D3" s="25"/>
      <c r="E3" s="24"/>
      <c r="F3" s="1" t="s">
        <v>87</v>
      </c>
      <c r="J3" s="224" t="s">
        <v>158</v>
      </c>
      <c r="P3" s="224" t="s">
        <v>159</v>
      </c>
      <c r="Q3" s="224"/>
      <c r="R3" s="1" t="s">
        <v>135</v>
      </c>
      <c r="AG3" s="25"/>
      <c r="AH3" s="24"/>
      <c r="AI3" s="1" t="s">
        <v>87</v>
      </c>
      <c r="AJ3" s="8"/>
      <c r="AM3" s="224" t="s">
        <v>158</v>
      </c>
      <c r="AN3" s="224"/>
      <c r="AS3" s="224" t="s">
        <v>159</v>
      </c>
      <c r="AU3" s="1" t="s">
        <v>143</v>
      </c>
      <c r="BJ3" s="249"/>
      <c r="BK3" s="257"/>
      <c r="BL3" s="86"/>
      <c r="BO3" s="1" t="s">
        <v>87</v>
      </c>
      <c r="BS3" s="224" t="s">
        <v>158</v>
      </c>
      <c r="BY3" s="224" t="s">
        <v>159</v>
      </c>
      <c r="CA3" s="1" t="s">
        <v>135</v>
      </c>
      <c r="CQ3" s="25"/>
      <c r="CR3" s="24"/>
      <c r="CS3" s="1" t="s">
        <v>87</v>
      </c>
      <c r="CW3" s="224" t="s">
        <v>158</v>
      </c>
      <c r="DD3" s="224" t="s">
        <v>159</v>
      </c>
      <c r="DE3" s="1" t="s">
        <v>143</v>
      </c>
      <c r="DU3" s="249"/>
    </row>
    <row r="4" spans="1:125">
      <c r="B4" s="86"/>
      <c r="D4" s="25"/>
      <c r="E4" s="24"/>
      <c r="F4" s="3" t="s">
        <v>89</v>
      </c>
      <c r="H4" s="2" t="s">
        <v>132</v>
      </c>
      <c r="I4" t="s">
        <v>91</v>
      </c>
      <c r="L4" s="3" t="s">
        <v>80</v>
      </c>
      <c r="N4" s="2" t="s">
        <v>65</v>
      </c>
      <c r="O4" t="s">
        <v>91</v>
      </c>
      <c r="AG4" s="25"/>
      <c r="AH4" s="24"/>
      <c r="AI4" s="3" t="s">
        <v>89</v>
      </c>
      <c r="AK4" s="2" t="s">
        <v>132</v>
      </c>
      <c r="AL4" t="s">
        <v>91</v>
      </c>
      <c r="AO4" s="3" t="s">
        <v>80</v>
      </c>
      <c r="AQ4" s="2" t="s">
        <v>65</v>
      </c>
      <c r="AR4" t="s">
        <v>91</v>
      </c>
      <c r="AZ4" s="1"/>
      <c r="BJ4" s="249"/>
      <c r="BK4" s="257"/>
      <c r="BL4" s="86"/>
      <c r="BQ4" t="s">
        <v>132</v>
      </c>
      <c r="BR4" t="s">
        <v>91</v>
      </c>
      <c r="BW4" s="2" t="s">
        <v>65</v>
      </c>
      <c r="BX4" t="s">
        <v>91</v>
      </c>
      <c r="CQ4" s="25"/>
      <c r="CR4" s="24"/>
      <c r="CU4" s="2" t="s">
        <v>132</v>
      </c>
      <c r="CV4" t="s">
        <v>91</v>
      </c>
      <c r="DA4" s="2" t="s">
        <v>65</v>
      </c>
      <c r="DB4" t="s">
        <v>91</v>
      </c>
      <c r="DF4" s="10"/>
      <c r="DG4" s="1"/>
      <c r="DU4" s="249"/>
    </row>
    <row r="5" spans="1:125">
      <c r="B5" s="86"/>
      <c r="D5" s="25"/>
      <c r="E5" s="24"/>
      <c r="F5" s="1" t="s">
        <v>109</v>
      </c>
      <c r="R5" s="2" t="s">
        <v>64</v>
      </c>
      <c r="S5" s="10" t="s">
        <v>36</v>
      </c>
      <c r="T5" s="1" t="s">
        <v>37</v>
      </c>
      <c r="U5" s="1"/>
      <c r="AG5" s="25"/>
      <c r="AH5" s="24"/>
      <c r="AI5" s="1" t="s">
        <v>109</v>
      </c>
      <c r="AU5" s="2" t="s">
        <v>64</v>
      </c>
      <c r="AV5" s="259" t="s">
        <v>36</v>
      </c>
      <c r="AW5" s="1" t="s">
        <v>38</v>
      </c>
      <c r="BJ5" s="249"/>
      <c r="BK5" s="257"/>
      <c r="BL5" s="86"/>
      <c r="BO5" s="1" t="s">
        <v>109</v>
      </c>
      <c r="CA5" s="2" t="s">
        <v>64</v>
      </c>
      <c r="CB5" s="10" t="s">
        <v>13</v>
      </c>
      <c r="CC5" s="1" t="s">
        <v>37</v>
      </c>
      <c r="CQ5" s="25"/>
      <c r="CR5" s="24"/>
      <c r="CS5" s="1" t="s">
        <v>109</v>
      </c>
      <c r="DA5" s="2"/>
      <c r="DE5" s="2" t="s">
        <v>64</v>
      </c>
      <c r="DF5" s="10" t="s">
        <v>13</v>
      </c>
      <c r="DG5" s="1" t="s">
        <v>38</v>
      </c>
      <c r="DU5" s="249"/>
    </row>
    <row r="6" spans="1:125" ht="16.5">
      <c r="B6" s="86"/>
      <c r="D6" s="25"/>
      <c r="E6" s="24"/>
      <c r="F6" s="3" t="s">
        <v>68</v>
      </c>
      <c r="G6" s="223" t="s">
        <v>7</v>
      </c>
      <c r="H6" s="255" t="s">
        <v>15</v>
      </c>
      <c r="I6" t="s">
        <v>48</v>
      </c>
      <c r="L6" s="3" t="s">
        <v>68</v>
      </c>
      <c r="M6" s="223" t="s">
        <v>7</v>
      </c>
      <c r="N6" s="255" t="s">
        <v>17</v>
      </c>
      <c r="O6" t="s">
        <v>48</v>
      </c>
      <c r="R6" t="s">
        <v>136</v>
      </c>
      <c r="S6" s="226" t="s">
        <v>27</v>
      </c>
      <c r="T6" s="227" t="s">
        <v>26</v>
      </c>
      <c r="U6" s="2"/>
      <c r="AG6" s="25"/>
      <c r="AH6" s="24"/>
      <c r="AI6" s="3" t="s">
        <v>140</v>
      </c>
      <c r="AJ6" s="223" t="s">
        <v>12</v>
      </c>
      <c r="AK6" s="255" t="s">
        <v>18</v>
      </c>
      <c r="AL6" t="s">
        <v>304</v>
      </c>
      <c r="AO6" s="3" t="s">
        <v>140</v>
      </c>
      <c r="AP6" s="223" t="s">
        <v>12</v>
      </c>
      <c r="AQ6" s="255" t="s">
        <v>19</v>
      </c>
      <c r="AR6" t="s">
        <v>304</v>
      </c>
      <c r="AU6" t="s">
        <v>144</v>
      </c>
      <c r="AV6" s="233" t="s">
        <v>27</v>
      </c>
      <c r="AW6" s="227" t="s">
        <v>303</v>
      </c>
      <c r="BJ6" s="249"/>
      <c r="BK6" s="257"/>
      <c r="BL6" s="86"/>
      <c r="BO6" s="3" t="s">
        <v>71</v>
      </c>
      <c r="BP6" s="223" t="s">
        <v>7</v>
      </c>
      <c r="BQ6" s="255" t="s">
        <v>30</v>
      </c>
      <c r="BR6" t="s">
        <v>48</v>
      </c>
      <c r="BU6" s="3" t="s">
        <v>71</v>
      </c>
      <c r="BV6" s="223" t="s">
        <v>7</v>
      </c>
      <c r="BW6" s="255" t="s">
        <v>16</v>
      </c>
      <c r="BX6" t="s">
        <v>48</v>
      </c>
      <c r="CA6" t="s">
        <v>136</v>
      </c>
      <c r="CB6" s="15" t="s">
        <v>27</v>
      </c>
      <c r="CC6" s="16" t="s">
        <v>26</v>
      </c>
      <c r="CQ6" s="25"/>
      <c r="CR6" s="24"/>
      <c r="CS6" s="3" t="s">
        <v>140</v>
      </c>
      <c r="CT6" s="223" t="s">
        <v>12</v>
      </c>
      <c r="CU6" s="255" t="s">
        <v>18</v>
      </c>
      <c r="CV6" t="s">
        <v>304</v>
      </c>
      <c r="CY6" s="3" t="s">
        <v>140</v>
      </c>
      <c r="CZ6" s="223" t="s">
        <v>12</v>
      </c>
      <c r="DA6" s="255" t="s">
        <v>19</v>
      </c>
      <c r="DB6" t="s">
        <v>304</v>
      </c>
      <c r="DE6" t="s">
        <v>144</v>
      </c>
      <c r="DF6" s="15" t="s">
        <v>27</v>
      </c>
      <c r="DG6" s="16" t="s">
        <v>303</v>
      </c>
      <c r="DU6" s="249"/>
    </row>
    <row r="7" spans="1:125">
      <c r="B7" s="86"/>
      <c r="D7" s="25"/>
      <c r="E7" s="24"/>
      <c r="F7" s="1" t="s">
        <v>88</v>
      </c>
      <c r="G7" s="4"/>
      <c r="M7" s="4"/>
      <c r="S7" s="228">
        <v>0</v>
      </c>
      <c r="T7" s="229">
        <f t="shared" ref="T7:T38" si="0">H13</f>
        <v>-8050</v>
      </c>
      <c r="U7" s="13"/>
      <c r="AG7" s="25"/>
      <c r="AH7" s="24"/>
      <c r="AI7" s="1" t="s">
        <v>88</v>
      </c>
      <c r="AV7" s="234">
        <v>0</v>
      </c>
      <c r="AW7" s="229">
        <f t="shared" ref="AW7:AW38" si="1">AK14</f>
        <v>41650</v>
      </c>
      <c r="BJ7" s="249"/>
      <c r="BK7" s="257"/>
      <c r="BL7" s="86"/>
      <c r="BO7" s="1" t="s">
        <v>88</v>
      </c>
      <c r="BP7" s="4"/>
      <c r="BV7" s="4"/>
      <c r="CB7" s="18">
        <v>0</v>
      </c>
      <c r="CC7" s="20">
        <f t="shared" ref="CC7:CC38" si="2">BQ13</f>
        <v>-1575</v>
      </c>
      <c r="CQ7" s="25"/>
      <c r="CR7" s="24"/>
      <c r="CS7" s="1" t="s">
        <v>88</v>
      </c>
      <c r="CT7" s="3"/>
      <c r="CZ7" s="3"/>
      <c r="DF7" s="18">
        <v>0</v>
      </c>
      <c r="DG7" s="20">
        <f t="shared" ref="DG7:DG38" si="3">CU14</f>
        <v>8575</v>
      </c>
      <c r="DU7" s="249"/>
    </row>
    <row r="8" spans="1:125">
      <c r="B8" s="86"/>
      <c r="D8" s="25"/>
      <c r="E8" s="24"/>
      <c r="F8" s="3" t="s">
        <v>133</v>
      </c>
      <c r="G8" s="223" t="s">
        <v>8</v>
      </c>
      <c r="H8" s="223">
        <v>-8050</v>
      </c>
      <c r="L8" s="3" t="s">
        <v>138</v>
      </c>
      <c r="M8" s="223" t="s">
        <v>4</v>
      </c>
      <c r="N8" s="223">
        <f>-450/7</f>
        <v>-64.285714285714292</v>
      </c>
      <c r="O8" s="4"/>
      <c r="S8" s="228">
        <v>0.1</v>
      </c>
      <c r="T8" s="229">
        <f t="shared" si="0"/>
        <v>-7970</v>
      </c>
      <c r="U8" s="13"/>
      <c r="AG8" s="25"/>
      <c r="AH8" s="24"/>
      <c r="AI8" s="3" t="s">
        <v>133</v>
      </c>
      <c r="AJ8" s="223" t="s">
        <v>8</v>
      </c>
      <c r="AK8" s="223">
        <v>400</v>
      </c>
      <c r="AL8" s="4"/>
      <c r="AM8" s="4"/>
      <c r="AN8" s="4"/>
      <c r="AO8" s="3" t="s">
        <v>139</v>
      </c>
      <c r="AP8" s="223" t="s">
        <v>5</v>
      </c>
      <c r="AQ8" s="223">
        <f>-150/7</f>
        <v>-21.428571428571427</v>
      </c>
      <c r="AV8" s="228">
        <v>0.1</v>
      </c>
      <c r="AW8" s="229">
        <f t="shared" si="1"/>
        <v>40849</v>
      </c>
      <c r="BJ8" s="249"/>
      <c r="BK8" s="257"/>
      <c r="BL8" s="86"/>
      <c r="BO8" s="3" t="s">
        <v>133</v>
      </c>
      <c r="BP8" s="223" t="s">
        <v>8</v>
      </c>
      <c r="BQ8" s="255">
        <v>150</v>
      </c>
      <c r="BU8" s="3" t="s">
        <v>138</v>
      </c>
      <c r="BV8" s="223" t="s">
        <v>4</v>
      </c>
      <c r="BW8" s="255">
        <f>-75/7</f>
        <v>-10.714285714285714</v>
      </c>
      <c r="CB8" s="18">
        <v>0.1</v>
      </c>
      <c r="CC8" s="20">
        <f t="shared" si="2"/>
        <v>-1560</v>
      </c>
      <c r="CQ8" s="25"/>
      <c r="CR8" s="24"/>
      <c r="CS8" s="3" t="s">
        <v>133</v>
      </c>
      <c r="CT8" s="223" t="s">
        <v>8</v>
      </c>
      <c r="CU8" s="223">
        <v>75</v>
      </c>
      <c r="CY8" s="3" t="s">
        <v>139</v>
      </c>
      <c r="CZ8" s="223" t="s">
        <v>5</v>
      </c>
      <c r="DA8" s="255">
        <f>-25/7</f>
        <v>-3.5714285714285716</v>
      </c>
      <c r="DF8" s="18">
        <v>0.1</v>
      </c>
      <c r="DG8" s="20">
        <f t="shared" si="3"/>
        <v>8418.25</v>
      </c>
      <c r="DU8" s="249"/>
    </row>
    <row r="9" spans="1:125">
      <c r="B9" s="86"/>
      <c r="D9" s="25"/>
      <c r="E9" s="24"/>
      <c r="F9" s="3" t="s">
        <v>134</v>
      </c>
      <c r="G9" s="223" t="s">
        <v>9</v>
      </c>
      <c r="H9" s="223">
        <v>800</v>
      </c>
      <c r="L9" s="3" t="s">
        <v>139</v>
      </c>
      <c r="M9" s="223" t="s">
        <v>5</v>
      </c>
      <c r="N9" s="223">
        <v>1700</v>
      </c>
      <c r="O9" s="4"/>
      <c r="S9" s="228">
        <v>0.2</v>
      </c>
      <c r="T9" s="229">
        <f t="shared" si="0"/>
        <v>-7890</v>
      </c>
      <c r="U9" s="13"/>
      <c r="AG9" s="25"/>
      <c r="AH9" s="24"/>
      <c r="AI9" s="3" t="s">
        <v>134</v>
      </c>
      <c r="AJ9" s="223" t="s">
        <v>9</v>
      </c>
      <c r="AK9" s="223">
        <v>-8050</v>
      </c>
      <c r="AL9" s="4"/>
      <c r="AM9" s="4"/>
      <c r="AN9" s="4"/>
      <c r="AO9" s="3" t="s">
        <v>137</v>
      </c>
      <c r="AP9" s="223" t="s">
        <v>6</v>
      </c>
      <c r="AQ9" s="223">
        <v>850</v>
      </c>
      <c r="AV9" s="228">
        <v>0.2</v>
      </c>
      <c r="AW9" s="229">
        <f t="shared" si="1"/>
        <v>40056</v>
      </c>
      <c r="BJ9" s="249"/>
      <c r="BK9" s="257"/>
      <c r="BL9" s="86"/>
      <c r="BO9" s="3" t="s">
        <v>134</v>
      </c>
      <c r="BP9" s="223" t="s">
        <v>9</v>
      </c>
      <c r="BQ9" s="255">
        <v>-1575</v>
      </c>
      <c r="BU9" s="3" t="s">
        <v>139</v>
      </c>
      <c r="BV9" s="223" t="s">
        <v>5</v>
      </c>
      <c r="BW9" s="255">
        <v>300</v>
      </c>
      <c r="CB9" s="18">
        <v>0.2</v>
      </c>
      <c r="CC9" s="20">
        <f t="shared" si="2"/>
        <v>-1545</v>
      </c>
      <c r="CQ9" s="25"/>
      <c r="CR9" s="24"/>
      <c r="CS9" s="3" t="s">
        <v>134</v>
      </c>
      <c r="CT9" s="223" t="s">
        <v>9</v>
      </c>
      <c r="CU9" s="223">
        <v>-1575</v>
      </c>
      <c r="CY9" s="3" t="s">
        <v>137</v>
      </c>
      <c r="CZ9" s="223" t="s">
        <v>6</v>
      </c>
      <c r="DA9" s="255">
        <v>150</v>
      </c>
      <c r="DF9" s="18">
        <v>0.2</v>
      </c>
      <c r="DG9" s="20">
        <f t="shared" si="3"/>
        <v>8263</v>
      </c>
      <c r="DU9" s="249"/>
    </row>
    <row r="10" spans="1:125">
      <c r="B10" s="86"/>
      <c r="D10" s="25"/>
      <c r="E10" s="24"/>
      <c r="L10" s="3" t="s">
        <v>137</v>
      </c>
      <c r="M10" s="223" t="s">
        <v>6</v>
      </c>
      <c r="N10" s="223">
        <v>-11200</v>
      </c>
      <c r="O10" s="4"/>
      <c r="S10" s="228">
        <v>0.3</v>
      </c>
      <c r="T10" s="229">
        <f t="shared" si="0"/>
        <v>-7810</v>
      </c>
      <c r="U10" s="13"/>
      <c r="AG10" s="25"/>
      <c r="AH10" s="24"/>
      <c r="AI10" s="3" t="s">
        <v>138</v>
      </c>
      <c r="AJ10" s="223" t="s">
        <v>4</v>
      </c>
      <c r="AK10" s="223">
        <v>41650</v>
      </c>
      <c r="AL10" s="4"/>
      <c r="AM10" s="4"/>
      <c r="AN10" s="4"/>
      <c r="AO10" s="3" t="s">
        <v>141</v>
      </c>
      <c r="AP10" s="223" t="s">
        <v>10</v>
      </c>
      <c r="AQ10" s="223">
        <v>-11200</v>
      </c>
      <c r="AV10" s="228">
        <v>0.3</v>
      </c>
      <c r="AW10" s="229">
        <f t="shared" si="1"/>
        <v>39271</v>
      </c>
      <c r="BJ10" s="249"/>
      <c r="BK10" s="257"/>
      <c r="BL10" s="86"/>
      <c r="BP10" s="3"/>
      <c r="BU10" s="3" t="s">
        <v>139</v>
      </c>
      <c r="BV10" s="223" t="s">
        <v>6</v>
      </c>
      <c r="BW10" s="255">
        <v>-2100</v>
      </c>
      <c r="CB10" s="18">
        <v>0.3</v>
      </c>
      <c r="CC10" s="20">
        <f t="shared" si="2"/>
        <v>-1530</v>
      </c>
      <c r="CQ10" s="25"/>
      <c r="CR10" s="24"/>
      <c r="CS10" s="3" t="s">
        <v>138</v>
      </c>
      <c r="CT10" s="223" t="s">
        <v>4</v>
      </c>
      <c r="CU10" s="223">
        <v>8575</v>
      </c>
      <c r="CY10" s="3" t="s">
        <v>141</v>
      </c>
      <c r="CZ10" s="223" t="s">
        <v>10</v>
      </c>
      <c r="DA10" s="255">
        <v>-2100</v>
      </c>
      <c r="DF10" s="18">
        <v>0.3</v>
      </c>
      <c r="DG10" s="20">
        <f t="shared" si="3"/>
        <v>8109.25</v>
      </c>
      <c r="DU10" s="249"/>
    </row>
    <row r="11" spans="1:125">
      <c r="B11" s="86"/>
      <c r="D11" s="25"/>
      <c r="E11" s="24"/>
      <c r="F11" s="12" t="s">
        <v>95</v>
      </c>
      <c r="S11" s="228">
        <v>0.4</v>
      </c>
      <c r="T11" s="229">
        <f t="shared" si="0"/>
        <v>-7730</v>
      </c>
      <c r="U11" s="13"/>
      <c r="AG11" s="25"/>
      <c r="AH11" s="24"/>
      <c r="AO11" s="3" t="s">
        <v>142</v>
      </c>
      <c r="AP11" s="223" t="s">
        <v>11</v>
      </c>
      <c r="AQ11" s="223">
        <v>49000</v>
      </c>
      <c r="AV11" s="228">
        <v>0.4</v>
      </c>
      <c r="AW11" s="229">
        <f t="shared" si="1"/>
        <v>38494</v>
      </c>
      <c r="BJ11" s="249"/>
      <c r="BK11" s="257"/>
      <c r="BL11" s="86"/>
      <c r="BO11" s="1" t="s">
        <v>95</v>
      </c>
      <c r="CB11" s="18">
        <v>0.4</v>
      </c>
      <c r="CC11" s="20">
        <f t="shared" si="2"/>
        <v>-1515</v>
      </c>
      <c r="CQ11" s="25"/>
      <c r="CR11" s="24"/>
      <c r="CY11" s="3" t="s">
        <v>142</v>
      </c>
      <c r="CZ11" s="223" t="s">
        <v>11</v>
      </c>
      <c r="DA11" s="255">
        <v>9800</v>
      </c>
      <c r="DF11" s="18">
        <v>0.4</v>
      </c>
      <c r="DG11" s="20">
        <f t="shared" si="3"/>
        <v>7957</v>
      </c>
      <c r="DU11" s="249"/>
    </row>
    <row r="12" spans="1:125">
      <c r="B12" s="86"/>
      <c r="D12" s="25"/>
      <c r="E12" s="24"/>
      <c r="F12" s="3" t="s">
        <v>145</v>
      </c>
      <c r="G12" s="256" t="s">
        <v>27</v>
      </c>
      <c r="H12" s="2" t="s">
        <v>26</v>
      </c>
      <c r="L12" t="s">
        <v>145</v>
      </c>
      <c r="M12" s="2" t="s">
        <v>27</v>
      </c>
      <c r="N12" s="2" t="s">
        <v>26</v>
      </c>
      <c r="O12" s="2"/>
      <c r="S12" s="228">
        <v>0.5</v>
      </c>
      <c r="T12" s="229">
        <f t="shared" si="0"/>
        <v>-7650</v>
      </c>
      <c r="U12" s="13"/>
      <c r="AG12" s="25"/>
      <c r="AH12" s="24"/>
      <c r="AI12" s="12" t="s">
        <v>95</v>
      </c>
      <c r="AV12" s="228">
        <v>0.5</v>
      </c>
      <c r="AW12" s="229">
        <f t="shared" si="1"/>
        <v>37725</v>
      </c>
      <c r="BJ12" s="249"/>
      <c r="BK12" s="257"/>
      <c r="BL12" s="86"/>
      <c r="BO12" s="3" t="s">
        <v>145</v>
      </c>
      <c r="BP12" s="2" t="s">
        <v>27</v>
      </c>
      <c r="BQ12" s="2" t="s">
        <v>26</v>
      </c>
      <c r="BR12" s="2"/>
      <c r="BU12" s="3" t="s">
        <v>145</v>
      </c>
      <c r="BV12" s="2" t="s">
        <v>27</v>
      </c>
      <c r="BW12" s="2" t="s">
        <v>26</v>
      </c>
      <c r="CB12" s="18">
        <v>0.5</v>
      </c>
      <c r="CC12" s="20">
        <f t="shared" si="2"/>
        <v>-1500</v>
      </c>
      <c r="CQ12" s="25"/>
      <c r="CR12" s="24"/>
      <c r="CS12" s="1" t="s">
        <v>95</v>
      </c>
      <c r="DF12" s="18">
        <v>0.5</v>
      </c>
      <c r="DG12" s="20">
        <f t="shared" si="3"/>
        <v>7806.25</v>
      </c>
      <c r="DU12" s="249"/>
    </row>
    <row r="13" spans="1:125">
      <c r="B13" s="86"/>
      <c r="D13" s="25"/>
      <c r="E13" s="24"/>
      <c r="F13" s="3" t="s">
        <v>89</v>
      </c>
      <c r="G13" s="17">
        <v>0</v>
      </c>
      <c r="H13">
        <f t="shared" ref="H13:H44" si="4">$H$8+$H$9*G13</f>
        <v>-8050</v>
      </c>
      <c r="L13" s="3" t="s">
        <v>80</v>
      </c>
      <c r="M13" s="17">
        <v>7</v>
      </c>
      <c r="N13" s="13">
        <f t="shared" ref="N13:N44" si="5">$N$10+$N$9*M13+($N$8*M13^2)</f>
        <v>-2450.0000000000005</v>
      </c>
      <c r="S13" s="228">
        <v>0.6</v>
      </c>
      <c r="T13" s="229">
        <f t="shared" si="0"/>
        <v>-7570</v>
      </c>
      <c r="U13" s="13"/>
      <c r="AG13" s="25"/>
      <c r="AH13" s="24"/>
      <c r="AI13" s="3" t="s">
        <v>145</v>
      </c>
      <c r="AJ13" s="2" t="s">
        <v>27</v>
      </c>
      <c r="AK13" s="2" t="s">
        <v>303</v>
      </c>
      <c r="AL13" s="2"/>
      <c r="AM13" s="2"/>
      <c r="AN13" s="2"/>
      <c r="AO13" s="3" t="s">
        <v>145</v>
      </c>
      <c r="AP13" s="2" t="s">
        <v>27</v>
      </c>
      <c r="AQ13" s="2" t="s">
        <v>303</v>
      </c>
      <c r="AV13" s="228">
        <v>0.6</v>
      </c>
      <c r="AW13" s="229">
        <f t="shared" si="1"/>
        <v>36964</v>
      </c>
      <c r="BJ13" s="249"/>
      <c r="BK13" s="257"/>
      <c r="BL13" s="86"/>
      <c r="BP13" s="17">
        <v>0</v>
      </c>
      <c r="BQ13">
        <f t="shared" ref="BQ13:BQ44" si="6" xml:space="preserve"> $BQ$8*BP13 +$BQ$9</f>
        <v>-1575</v>
      </c>
      <c r="BV13" s="17">
        <v>7</v>
      </c>
      <c r="BW13" s="13">
        <f t="shared" ref="BW13:BW44" si="7">$BW$8*(BV13)^2 + $BW$9*BV13 + $BW$10</f>
        <v>-525</v>
      </c>
      <c r="CB13" s="18">
        <v>0.6</v>
      </c>
      <c r="CC13" s="20">
        <f t="shared" si="2"/>
        <v>-1485</v>
      </c>
      <c r="CQ13" s="25"/>
      <c r="CR13" s="24"/>
      <c r="CS13" s="3" t="s">
        <v>145</v>
      </c>
      <c r="CT13" s="2" t="s">
        <v>27</v>
      </c>
      <c r="CU13" s="2" t="s">
        <v>303</v>
      </c>
      <c r="CY13" s="3" t="s">
        <v>145</v>
      </c>
      <c r="CZ13" s="2" t="s">
        <v>27</v>
      </c>
      <c r="DA13" s="2" t="s">
        <v>303</v>
      </c>
      <c r="DF13" s="18">
        <v>0.6</v>
      </c>
      <c r="DG13" s="20">
        <f t="shared" si="3"/>
        <v>7657</v>
      </c>
      <c r="DU13" s="249"/>
    </row>
    <row r="14" spans="1:125">
      <c r="B14" s="86"/>
      <c r="D14" s="25"/>
      <c r="E14" s="24"/>
      <c r="G14" s="17">
        <v>0.1</v>
      </c>
      <c r="H14">
        <f t="shared" si="4"/>
        <v>-7970</v>
      </c>
      <c r="M14" s="17">
        <v>7.1</v>
      </c>
      <c r="N14" s="13">
        <f t="shared" si="5"/>
        <v>-2370.6428571428573</v>
      </c>
      <c r="S14" s="228">
        <v>0.7</v>
      </c>
      <c r="T14" s="229">
        <f t="shared" si="0"/>
        <v>-7490</v>
      </c>
      <c r="U14" s="13"/>
      <c r="AG14" s="25"/>
      <c r="AH14" s="24"/>
      <c r="AJ14" s="17">
        <v>0</v>
      </c>
      <c r="AK14">
        <f t="shared" ref="AK14:AK45" si="8">$AK$8*AJ14^2+$AK$9*AJ14+$AK$10</f>
        <v>41650</v>
      </c>
      <c r="AP14" s="17">
        <v>7</v>
      </c>
      <c r="AQ14" s="13">
        <f t="shared" ref="AQ14:AQ45" si="9">$AQ$8*AP14^3 + $AQ$9*AP14^2 + $AQ$10 *AP14 + $AQ$11</f>
        <v>4900</v>
      </c>
      <c r="AV14" s="228">
        <v>0.7</v>
      </c>
      <c r="AW14" s="229">
        <f t="shared" si="1"/>
        <v>36211</v>
      </c>
      <c r="BJ14" s="249"/>
      <c r="BK14" s="257"/>
      <c r="BL14" s="86"/>
      <c r="BP14" s="17">
        <v>0.1</v>
      </c>
      <c r="BQ14">
        <f t="shared" si="6"/>
        <v>-1560</v>
      </c>
      <c r="BV14" s="17">
        <v>7.1</v>
      </c>
      <c r="BW14" s="13">
        <f t="shared" si="7"/>
        <v>-510.10714285714266</v>
      </c>
      <c r="CB14" s="18">
        <v>0.7</v>
      </c>
      <c r="CC14" s="20">
        <f t="shared" si="2"/>
        <v>-1470</v>
      </c>
      <c r="CQ14" s="25"/>
      <c r="CR14" s="24"/>
      <c r="CT14" s="17">
        <v>0</v>
      </c>
      <c r="CU14" s="13">
        <f t="shared" ref="CU14:CU45" si="10">$CU$8*CT14^2 + $CU$9*CT14 + $CU$10</f>
        <v>8575</v>
      </c>
      <c r="CZ14" s="17">
        <v>7</v>
      </c>
      <c r="DA14" s="13">
        <f>$DA$8*CZ14^3 + $DA$9*CZ14^2 + $DA$10*CZ14 + $DA$11</f>
        <v>1225</v>
      </c>
      <c r="DF14" s="18">
        <v>0.7</v>
      </c>
      <c r="DG14" s="20">
        <f t="shared" si="3"/>
        <v>7509.25</v>
      </c>
      <c r="DU14" s="249"/>
    </row>
    <row r="15" spans="1:125">
      <c r="B15" s="86"/>
      <c r="D15" s="25"/>
      <c r="E15" s="24"/>
      <c r="G15" s="17">
        <v>0.2</v>
      </c>
      <c r="H15">
        <f t="shared" si="4"/>
        <v>-7890</v>
      </c>
      <c r="M15" s="17">
        <v>7.2</v>
      </c>
      <c r="N15" s="13">
        <f t="shared" si="5"/>
        <v>-2292.5714285714289</v>
      </c>
      <c r="S15" s="228">
        <v>0.8</v>
      </c>
      <c r="T15" s="229">
        <f t="shared" si="0"/>
        <v>-7410</v>
      </c>
      <c r="U15" s="13"/>
      <c r="AG15" s="25"/>
      <c r="AH15" s="24"/>
      <c r="AJ15" s="17">
        <v>0.1</v>
      </c>
      <c r="AK15">
        <f t="shared" si="8"/>
        <v>40849</v>
      </c>
      <c r="AP15" s="17">
        <v>7.1</v>
      </c>
      <c r="AQ15" s="13">
        <f t="shared" si="9"/>
        <v>4658.9785714285754</v>
      </c>
      <c r="AV15" s="228">
        <v>0.8</v>
      </c>
      <c r="AW15" s="229">
        <f t="shared" si="1"/>
        <v>35466</v>
      </c>
      <c r="BJ15" s="249"/>
      <c r="BK15" s="257"/>
      <c r="BL15" s="86"/>
      <c r="BP15" s="17">
        <v>0.2</v>
      </c>
      <c r="BQ15">
        <f t="shared" si="6"/>
        <v>-1545</v>
      </c>
      <c r="BV15" s="17">
        <v>7.2</v>
      </c>
      <c r="BW15" s="13">
        <f t="shared" si="7"/>
        <v>-495.42857142857156</v>
      </c>
      <c r="CB15" s="18">
        <v>0.8</v>
      </c>
      <c r="CC15" s="20">
        <f t="shared" si="2"/>
        <v>-1455</v>
      </c>
      <c r="CQ15" s="25"/>
      <c r="CR15" s="24"/>
      <c r="CT15" s="17">
        <v>0.1</v>
      </c>
      <c r="CU15" s="13">
        <f t="shared" si="10"/>
        <v>8418.25</v>
      </c>
      <c r="CZ15" s="17">
        <v>7.1</v>
      </c>
      <c r="DA15" s="13">
        <f t="shared" ref="DA15:DA78" si="11">$DA$8*CZ15^3 + $DA$9*CZ15^2 + $DA$10*CZ15 + $DA$11</f>
        <v>1173.2464285714268</v>
      </c>
      <c r="DF15" s="18">
        <v>0.8</v>
      </c>
      <c r="DG15" s="20">
        <f t="shared" si="3"/>
        <v>7363</v>
      </c>
      <c r="DU15" s="249"/>
    </row>
    <row r="16" spans="1:125">
      <c r="B16" s="86"/>
      <c r="D16" s="25"/>
      <c r="E16" s="24"/>
      <c r="G16" s="17">
        <v>0.3</v>
      </c>
      <c r="H16">
        <f t="shared" si="4"/>
        <v>-7810</v>
      </c>
      <c r="M16" s="17">
        <v>7.3</v>
      </c>
      <c r="N16" s="13">
        <f t="shared" si="5"/>
        <v>-2215.7857142857147</v>
      </c>
      <c r="S16" s="228">
        <v>0.9</v>
      </c>
      <c r="T16" s="229">
        <f t="shared" si="0"/>
        <v>-7330</v>
      </c>
      <c r="U16" s="13"/>
      <c r="AG16" s="25"/>
      <c r="AH16" s="24"/>
      <c r="AJ16" s="17">
        <v>0.2</v>
      </c>
      <c r="AK16">
        <f t="shared" si="8"/>
        <v>40056</v>
      </c>
      <c r="AP16" s="17">
        <v>7.2</v>
      </c>
      <c r="AQ16" s="13">
        <f t="shared" si="9"/>
        <v>4425.8285714285739</v>
      </c>
      <c r="AV16" s="228">
        <v>0.9</v>
      </c>
      <c r="AW16" s="229">
        <f t="shared" si="1"/>
        <v>34729</v>
      </c>
      <c r="BJ16" s="249"/>
      <c r="BK16" s="257"/>
      <c r="BL16" s="86"/>
      <c r="BP16" s="17">
        <v>0.3</v>
      </c>
      <c r="BQ16">
        <f t="shared" si="6"/>
        <v>-1530</v>
      </c>
      <c r="BV16" s="17">
        <v>7.3</v>
      </c>
      <c r="BW16" s="13">
        <f t="shared" si="7"/>
        <v>-480.96428571428578</v>
      </c>
      <c r="CB16" s="18">
        <v>0.9</v>
      </c>
      <c r="CC16" s="20">
        <f t="shared" si="2"/>
        <v>-1440</v>
      </c>
      <c r="CQ16" s="25"/>
      <c r="CR16" s="24"/>
      <c r="CT16" s="17">
        <v>0.2</v>
      </c>
      <c r="CU16" s="13">
        <f t="shared" si="10"/>
        <v>8263</v>
      </c>
      <c r="CZ16" s="17">
        <v>7.2</v>
      </c>
      <c r="DA16" s="13">
        <f t="shared" si="11"/>
        <v>1122.971428571429</v>
      </c>
      <c r="DF16" s="18">
        <v>0.9</v>
      </c>
      <c r="DG16" s="20">
        <f t="shared" si="3"/>
        <v>7218.25</v>
      </c>
      <c r="DU16" s="249"/>
    </row>
    <row r="17" spans="2:125">
      <c r="B17" s="86"/>
      <c r="D17" s="25"/>
      <c r="E17" s="24"/>
      <c r="G17" s="17">
        <v>0.4</v>
      </c>
      <c r="H17">
        <f t="shared" si="4"/>
        <v>-7730</v>
      </c>
      <c r="M17" s="17">
        <v>7.4</v>
      </c>
      <c r="N17" s="13">
        <f t="shared" si="5"/>
        <v>-2140.2857142857151</v>
      </c>
      <c r="S17" s="228">
        <v>1</v>
      </c>
      <c r="T17" s="229">
        <f t="shared" si="0"/>
        <v>-7250</v>
      </c>
      <c r="U17" s="13"/>
      <c r="AG17" s="25"/>
      <c r="AH17" s="24"/>
      <c r="AJ17" s="17">
        <v>0.3</v>
      </c>
      <c r="AK17">
        <f t="shared" si="8"/>
        <v>39271</v>
      </c>
      <c r="AP17" s="17">
        <v>7.3</v>
      </c>
      <c r="AQ17" s="13">
        <f t="shared" si="9"/>
        <v>4200.4214285714261</v>
      </c>
      <c r="AV17" s="228">
        <v>1</v>
      </c>
      <c r="AW17" s="229">
        <f t="shared" si="1"/>
        <v>34000</v>
      </c>
      <c r="BJ17" s="249"/>
      <c r="BK17" s="257"/>
      <c r="BL17" s="86"/>
      <c r="BP17" s="17">
        <v>0.4</v>
      </c>
      <c r="BQ17">
        <f t="shared" si="6"/>
        <v>-1515</v>
      </c>
      <c r="BV17" s="17">
        <v>7.4</v>
      </c>
      <c r="BW17" s="13">
        <f t="shared" si="7"/>
        <v>-466.71428571428578</v>
      </c>
      <c r="CB17" s="18">
        <v>1</v>
      </c>
      <c r="CC17" s="20">
        <f t="shared" si="2"/>
        <v>-1425</v>
      </c>
      <c r="CQ17" s="25"/>
      <c r="CR17" s="24"/>
      <c r="CT17" s="17">
        <v>0.3</v>
      </c>
      <c r="CU17" s="13">
        <f t="shared" si="10"/>
        <v>8109.25</v>
      </c>
      <c r="CZ17" s="17">
        <v>7.3</v>
      </c>
      <c r="DA17" s="13">
        <f t="shared" si="11"/>
        <v>1074.153571428571</v>
      </c>
      <c r="DF17" s="18">
        <v>1</v>
      </c>
      <c r="DG17" s="20">
        <f t="shared" si="3"/>
        <v>7075</v>
      </c>
      <c r="DU17" s="249"/>
    </row>
    <row r="18" spans="2:125">
      <c r="B18" s="86"/>
      <c r="D18" s="25"/>
      <c r="E18" s="24"/>
      <c r="G18" s="17">
        <v>0.5</v>
      </c>
      <c r="H18">
        <f t="shared" si="4"/>
        <v>-7650</v>
      </c>
      <c r="M18" s="17">
        <v>7.5</v>
      </c>
      <c r="N18" s="13">
        <f t="shared" si="5"/>
        <v>-2066.0714285714289</v>
      </c>
      <c r="S18" s="228">
        <v>1.1000000000000001</v>
      </c>
      <c r="T18" s="229">
        <f t="shared" si="0"/>
        <v>-7170</v>
      </c>
      <c r="U18" s="13"/>
      <c r="AG18" s="25"/>
      <c r="AH18" s="24"/>
      <c r="AJ18" s="17">
        <v>0.4</v>
      </c>
      <c r="AK18">
        <f t="shared" si="8"/>
        <v>38494</v>
      </c>
      <c r="AP18" s="17">
        <v>7.4</v>
      </c>
      <c r="AQ18" s="13">
        <f t="shared" si="9"/>
        <v>3982.6285714285768</v>
      </c>
      <c r="AV18" s="228">
        <v>1.1000000000000001</v>
      </c>
      <c r="AW18" s="229">
        <f t="shared" si="1"/>
        <v>33279</v>
      </c>
      <c r="BJ18" s="249"/>
      <c r="BK18" s="257"/>
      <c r="BL18" s="86"/>
      <c r="BP18" s="17">
        <v>0.5</v>
      </c>
      <c r="BQ18">
        <f t="shared" si="6"/>
        <v>-1500</v>
      </c>
      <c r="BV18" s="17">
        <v>7.5</v>
      </c>
      <c r="BW18" s="13">
        <f t="shared" si="7"/>
        <v>-452.67857142857133</v>
      </c>
      <c r="CB18" s="18">
        <v>1.1000000000000001</v>
      </c>
      <c r="CC18" s="20">
        <f t="shared" si="2"/>
        <v>-1410</v>
      </c>
      <c r="CQ18" s="25"/>
      <c r="CR18" s="24"/>
      <c r="CT18" s="17">
        <v>0.4</v>
      </c>
      <c r="CU18" s="13">
        <f t="shared" si="10"/>
        <v>7957</v>
      </c>
      <c r="CZ18" s="17">
        <v>7.4</v>
      </c>
      <c r="DA18" s="13">
        <f t="shared" si="11"/>
        <v>1026.7714285714283</v>
      </c>
      <c r="DF18" s="18">
        <v>1.1000000000000001</v>
      </c>
      <c r="DG18" s="20">
        <f t="shared" si="3"/>
        <v>6933.25</v>
      </c>
      <c r="DU18" s="249"/>
    </row>
    <row r="19" spans="2:125">
      <c r="B19" s="86"/>
      <c r="D19" s="25"/>
      <c r="E19" s="24"/>
      <c r="G19" s="17">
        <v>0.6</v>
      </c>
      <c r="H19">
        <f t="shared" si="4"/>
        <v>-7570</v>
      </c>
      <c r="M19" s="17">
        <v>7.6</v>
      </c>
      <c r="N19" s="13">
        <f t="shared" si="5"/>
        <v>-1993.1428571428573</v>
      </c>
      <c r="S19" s="228">
        <v>1.2</v>
      </c>
      <c r="T19" s="229">
        <f t="shared" si="0"/>
        <v>-7090</v>
      </c>
      <c r="U19" s="13"/>
      <c r="AG19" s="25"/>
      <c r="AH19" s="24"/>
      <c r="AJ19" s="17">
        <v>0.5</v>
      </c>
      <c r="AK19">
        <f t="shared" si="8"/>
        <v>37725</v>
      </c>
      <c r="AP19" s="17">
        <v>7.5</v>
      </c>
      <c r="AQ19" s="13">
        <f t="shared" si="9"/>
        <v>3772.3214285714275</v>
      </c>
      <c r="AV19" s="228">
        <v>1.2</v>
      </c>
      <c r="AW19" s="229">
        <f t="shared" si="1"/>
        <v>32566</v>
      </c>
      <c r="BJ19" s="249"/>
      <c r="BK19" s="257"/>
      <c r="BL19" s="86"/>
      <c r="BP19" s="17">
        <v>0.6</v>
      </c>
      <c r="BQ19">
        <f t="shared" si="6"/>
        <v>-1485</v>
      </c>
      <c r="BV19" s="17">
        <v>7.6</v>
      </c>
      <c r="BW19" s="13">
        <f t="shared" si="7"/>
        <v>-438.85714285714266</v>
      </c>
      <c r="CB19" s="18">
        <v>1.2</v>
      </c>
      <c r="CC19" s="20">
        <f t="shared" si="2"/>
        <v>-1395</v>
      </c>
      <c r="CQ19" s="25"/>
      <c r="CR19" s="24"/>
      <c r="CT19" s="17">
        <v>0.5</v>
      </c>
      <c r="CU19" s="13">
        <f t="shared" si="10"/>
        <v>7806.25</v>
      </c>
      <c r="CZ19" s="17">
        <v>7.5</v>
      </c>
      <c r="DA19" s="13">
        <f t="shared" si="11"/>
        <v>980.80357142857247</v>
      </c>
      <c r="DF19" s="18">
        <v>1.2</v>
      </c>
      <c r="DG19" s="20">
        <f t="shared" si="3"/>
        <v>6793</v>
      </c>
      <c r="DU19" s="249"/>
    </row>
    <row r="20" spans="2:125">
      <c r="B20" s="86"/>
      <c r="D20" s="25"/>
      <c r="E20" s="24"/>
      <c r="G20" s="17">
        <v>0.7</v>
      </c>
      <c r="H20">
        <f t="shared" si="4"/>
        <v>-7490</v>
      </c>
      <c r="M20" s="17">
        <v>7.7</v>
      </c>
      <c r="N20" s="13">
        <f t="shared" si="5"/>
        <v>-1921.5000000000009</v>
      </c>
      <c r="S20" s="228">
        <v>1.3</v>
      </c>
      <c r="T20" s="229">
        <f t="shared" si="0"/>
        <v>-7010</v>
      </c>
      <c r="U20" s="13"/>
      <c r="AG20" s="25"/>
      <c r="AH20" s="24"/>
      <c r="AJ20" s="17">
        <v>0.6</v>
      </c>
      <c r="AK20">
        <f t="shared" si="8"/>
        <v>36964</v>
      </c>
      <c r="AP20" s="17">
        <v>7.6</v>
      </c>
      <c r="AQ20" s="13">
        <f t="shared" si="9"/>
        <v>3569.3714285714304</v>
      </c>
      <c r="AV20" s="228">
        <v>1.3</v>
      </c>
      <c r="AW20" s="229">
        <f t="shared" si="1"/>
        <v>31861</v>
      </c>
      <c r="BJ20" s="249"/>
      <c r="BK20" s="257"/>
      <c r="BL20" s="86"/>
      <c r="BP20" s="17">
        <v>0.7</v>
      </c>
      <c r="BQ20">
        <f t="shared" si="6"/>
        <v>-1470</v>
      </c>
      <c r="BV20" s="17">
        <v>7.7</v>
      </c>
      <c r="BW20" s="13">
        <f t="shared" si="7"/>
        <v>-425.25</v>
      </c>
      <c r="CB20" s="18">
        <v>1.3</v>
      </c>
      <c r="CC20" s="20">
        <f t="shared" si="2"/>
        <v>-1380</v>
      </c>
      <c r="CQ20" s="25"/>
      <c r="CR20" s="24"/>
      <c r="CT20" s="17">
        <v>0.6</v>
      </c>
      <c r="CU20" s="13">
        <f t="shared" si="10"/>
        <v>7657</v>
      </c>
      <c r="CZ20" s="17">
        <v>7.6</v>
      </c>
      <c r="DA20" s="13">
        <f t="shared" si="11"/>
        <v>936.22857142857174</v>
      </c>
      <c r="DF20" s="18">
        <v>1.3</v>
      </c>
      <c r="DG20" s="20">
        <f t="shared" si="3"/>
        <v>6654.25</v>
      </c>
      <c r="DU20" s="249"/>
    </row>
    <row r="21" spans="2:125">
      <c r="B21" s="86"/>
      <c r="D21" s="25"/>
      <c r="E21" s="24"/>
      <c r="G21" s="17">
        <v>0.8</v>
      </c>
      <c r="H21">
        <f t="shared" si="4"/>
        <v>-7410</v>
      </c>
      <c r="M21" s="17">
        <v>7.8</v>
      </c>
      <c r="N21" s="13">
        <f t="shared" si="5"/>
        <v>-1851.1428571428573</v>
      </c>
      <c r="S21" s="228">
        <v>1.4</v>
      </c>
      <c r="T21" s="229">
        <f t="shared" si="0"/>
        <v>-6930</v>
      </c>
      <c r="U21" s="13"/>
      <c r="AG21" s="25"/>
      <c r="AH21" s="24"/>
      <c r="AJ21" s="17">
        <v>0.7</v>
      </c>
      <c r="AK21">
        <f t="shared" si="8"/>
        <v>36211</v>
      </c>
      <c r="AP21" s="17">
        <v>7.7</v>
      </c>
      <c r="AQ21" s="13">
        <f t="shared" si="9"/>
        <v>3373.6500000000087</v>
      </c>
      <c r="AV21" s="228">
        <v>1.4</v>
      </c>
      <c r="AW21" s="229">
        <f t="shared" si="1"/>
        <v>31164</v>
      </c>
      <c r="BJ21" s="249"/>
      <c r="BK21" s="257"/>
      <c r="BL21" s="86"/>
      <c r="BP21" s="17">
        <v>0.8</v>
      </c>
      <c r="BQ21">
        <f t="shared" si="6"/>
        <v>-1455</v>
      </c>
      <c r="BV21" s="17">
        <v>7.8</v>
      </c>
      <c r="BW21" s="13">
        <f t="shared" si="7"/>
        <v>-411.85714285714266</v>
      </c>
      <c r="CB21" s="18">
        <v>1.4</v>
      </c>
      <c r="CC21" s="20">
        <f t="shared" si="2"/>
        <v>-1365</v>
      </c>
      <c r="CQ21" s="25"/>
      <c r="CR21" s="24"/>
      <c r="CT21" s="17">
        <v>0.7</v>
      </c>
      <c r="CU21" s="13">
        <f t="shared" si="10"/>
        <v>7509.25</v>
      </c>
      <c r="CZ21" s="17">
        <v>7.7</v>
      </c>
      <c r="DA21" s="13">
        <f t="shared" si="11"/>
        <v>893.02500000000146</v>
      </c>
      <c r="DF21" s="18">
        <v>1.4</v>
      </c>
      <c r="DG21" s="20">
        <f t="shared" si="3"/>
        <v>6517</v>
      </c>
      <c r="DU21" s="249"/>
    </row>
    <row r="22" spans="2:125">
      <c r="B22" s="86"/>
      <c r="D22" s="25"/>
      <c r="E22" s="24"/>
      <c r="G22" s="17">
        <v>0.9</v>
      </c>
      <c r="H22">
        <f t="shared" si="4"/>
        <v>-7330</v>
      </c>
      <c r="M22" s="17">
        <v>7.9</v>
      </c>
      <c r="N22" s="13">
        <f t="shared" si="5"/>
        <v>-1782.0714285714294</v>
      </c>
      <c r="S22" s="228">
        <v>1.5</v>
      </c>
      <c r="T22" s="229">
        <f t="shared" si="0"/>
        <v>-6850</v>
      </c>
      <c r="U22" s="13"/>
      <c r="AG22" s="25"/>
      <c r="AH22" s="24"/>
      <c r="AJ22" s="17">
        <v>0.8</v>
      </c>
      <c r="AK22">
        <f t="shared" si="8"/>
        <v>35466</v>
      </c>
      <c r="AP22" s="17">
        <v>7.8</v>
      </c>
      <c r="AQ22" s="13">
        <f t="shared" si="9"/>
        <v>3185.028571428571</v>
      </c>
      <c r="AV22" s="228">
        <v>1.5</v>
      </c>
      <c r="AW22" s="229">
        <f t="shared" si="1"/>
        <v>30475</v>
      </c>
      <c r="BJ22" s="249"/>
      <c r="BK22" s="257"/>
      <c r="BL22" s="86"/>
      <c r="BP22" s="17">
        <v>0.9</v>
      </c>
      <c r="BQ22">
        <f t="shared" si="6"/>
        <v>-1440</v>
      </c>
      <c r="BV22" s="17">
        <v>7.9</v>
      </c>
      <c r="BW22" s="13">
        <f t="shared" si="7"/>
        <v>-398.67857142857156</v>
      </c>
      <c r="CB22" s="18">
        <v>1.5</v>
      </c>
      <c r="CC22" s="20">
        <f t="shared" si="2"/>
        <v>-1350</v>
      </c>
      <c r="CQ22" s="25"/>
      <c r="CR22" s="24"/>
      <c r="CT22" s="17">
        <v>0.8</v>
      </c>
      <c r="CU22" s="13">
        <f t="shared" si="10"/>
        <v>7363</v>
      </c>
      <c r="CZ22" s="17">
        <v>7.8</v>
      </c>
      <c r="DA22" s="13">
        <f t="shared" si="11"/>
        <v>851.17142857142971</v>
      </c>
      <c r="DF22" s="18">
        <v>1.5</v>
      </c>
      <c r="DG22" s="20">
        <f t="shared" si="3"/>
        <v>6381.25</v>
      </c>
      <c r="DU22" s="249"/>
    </row>
    <row r="23" spans="2:125">
      <c r="B23" s="86"/>
      <c r="D23" s="25"/>
      <c r="E23" s="24"/>
      <c r="G23" s="17">
        <v>1</v>
      </c>
      <c r="H23">
        <f t="shared" si="4"/>
        <v>-7250</v>
      </c>
      <c r="M23" s="17">
        <v>8</v>
      </c>
      <c r="N23" s="13">
        <f t="shared" si="5"/>
        <v>-1714.2857142857147</v>
      </c>
      <c r="S23" s="228">
        <v>1.6</v>
      </c>
      <c r="T23" s="229">
        <f t="shared" si="0"/>
        <v>-6770</v>
      </c>
      <c r="U23" s="13"/>
      <c r="AG23" s="25"/>
      <c r="AH23" s="24"/>
      <c r="AJ23" s="17">
        <v>0.9</v>
      </c>
      <c r="AK23">
        <f t="shared" si="8"/>
        <v>34729</v>
      </c>
      <c r="AP23" s="17">
        <v>7.9</v>
      </c>
      <c r="AQ23" s="13">
        <f t="shared" si="9"/>
        <v>3003.3785714285696</v>
      </c>
      <c r="AV23" s="228">
        <v>1.6</v>
      </c>
      <c r="AW23" s="229">
        <f t="shared" si="1"/>
        <v>29794</v>
      </c>
      <c r="BJ23" s="249"/>
      <c r="BK23" s="257"/>
      <c r="BL23" s="86"/>
      <c r="BP23" s="17">
        <v>1</v>
      </c>
      <c r="BQ23">
        <f t="shared" si="6"/>
        <v>-1425</v>
      </c>
      <c r="BV23" s="17">
        <v>8</v>
      </c>
      <c r="BW23" s="13">
        <f t="shared" si="7"/>
        <v>-385.71428571428578</v>
      </c>
      <c r="CB23" s="18">
        <v>1.6</v>
      </c>
      <c r="CC23" s="20">
        <f t="shared" si="2"/>
        <v>-1335</v>
      </c>
      <c r="CQ23" s="25"/>
      <c r="CR23" s="24"/>
      <c r="CT23" s="17">
        <v>0.9</v>
      </c>
      <c r="CU23" s="13">
        <f t="shared" si="10"/>
        <v>7218.25</v>
      </c>
      <c r="CZ23" s="17">
        <v>7.9</v>
      </c>
      <c r="DA23" s="13">
        <f t="shared" si="11"/>
        <v>810.64642857142826</v>
      </c>
      <c r="DF23" s="18">
        <v>1.6</v>
      </c>
      <c r="DG23" s="20">
        <f t="shared" si="3"/>
        <v>6247</v>
      </c>
      <c r="DU23" s="249"/>
    </row>
    <row r="24" spans="2:125">
      <c r="B24" s="86"/>
      <c r="D24" s="25"/>
      <c r="E24" s="24"/>
      <c r="G24" s="17">
        <v>1.1000000000000001</v>
      </c>
      <c r="H24">
        <f t="shared" si="4"/>
        <v>-7170</v>
      </c>
      <c r="M24" s="17">
        <v>8.1</v>
      </c>
      <c r="N24" s="13">
        <f t="shared" si="5"/>
        <v>-1647.7857142857147</v>
      </c>
      <c r="S24" s="228">
        <v>1.7</v>
      </c>
      <c r="T24" s="229">
        <f t="shared" si="0"/>
        <v>-6690</v>
      </c>
      <c r="U24" s="13"/>
      <c r="AG24" s="25"/>
      <c r="AH24" s="24"/>
      <c r="AJ24" s="17">
        <v>1</v>
      </c>
      <c r="AK24">
        <f t="shared" si="8"/>
        <v>34000</v>
      </c>
      <c r="AP24" s="17">
        <v>8</v>
      </c>
      <c r="AQ24" s="13">
        <f t="shared" si="9"/>
        <v>2828.5714285714275</v>
      </c>
      <c r="AV24" s="228">
        <v>1.7</v>
      </c>
      <c r="AW24" s="229">
        <f t="shared" si="1"/>
        <v>29121</v>
      </c>
      <c r="BJ24" s="249"/>
      <c r="BK24" s="257"/>
      <c r="BL24" s="86"/>
      <c r="BP24" s="17">
        <v>1.1000000000000001</v>
      </c>
      <c r="BQ24">
        <f t="shared" si="6"/>
        <v>-1410</v>
      </c>
      <c r="BV24" s="17">
        <v>8.1</v>
      </c>
      <c r="BW24" s="13">
        <f t="shared" si="7"/>
        <v>-372.96428571428578</v>
      </c>
      <c r="CB24" s="18">
        <v>1.7</v>
      </c>
      <c r="CC24" s="20">
        <f t="shared" si="2"/>
        <v>-1320</v>
      </c>
      <c r="CQ24" s="25"/>
      <c r="CR24" s="24"/>
      <c r="CT24" s="17">
        <v>1</v>
      </c>
      <c r="CU24" s="13">
        <f t="shared" si="10"/>
        <v>7075</v>
      </c>
      <c r="CZ24" s="17">
        <v>8</v>
      </c>
      <c r="DA24" s="13">
        <f t="shared" si="11"/>
        <v>771.42857142857247</v>
      </c>
      <c r="DF24" s="18">
        <v>1.7</v>
      </c>
      <c r="DG24" s="20">
        <f t="shared" si="3"/>
        <v>6114.25</v>
      </c>
      <c r="DU24" s="249"/>
    </row>
    <row r="25" spans="2:125">
      <c r="B25" s="86"/>
      <c r="D25" s="25"/>
      <c r="E25" s="24"/>
      <c r="G25" s="17">
        <v>1.2</v>
      </c>
      <c r="H25">
        <f t="shared" si="4"/>
        <v>-7090</v>
      </c>
      <c r="M25" s="17">
        <v>8.1999999999999993</v>
      </c>
      <c r="N25" s="13">
        <f t="shared" si="5"/>
        <v>-1582.5714285714303</v>
      </c>
      <c r="S25" s="228">
        <v>1.8</v>
      </c>
      <c r="T25" s="229">
        <f t="shared" si="0"/>
        <v>-6610</v>
      </c>
      <c r="U25" s="13"/>
      <c r="AG25" s="25"/>
      <c r="AH25" s="24"/>
      <c r="AJ25" s="17">
        <v>1.1000000000000001</v>
      </c>
      <c r="AK25">
        <f t="shared" si="8"/>
        <v>33279</v>
      </c>
      <c r="AP25" s="17">
        <v>8.1</v>
      </c>
      <c r="AQ25" s="13">
        <f t="shared" si="9"/>
        <v>2660.4785714285754</v>
      </c>
      <c r="AV25" s="228">
        <v>1.8</v>
      </c>
      <c r="AW25" s="229">
        <f t="shared" si="1"/>
        <v>28456</v>
      </c>
      <c r="BJ25" s="249"/>
      <c r="BK25" s="257"/>
      <c r="BL25" s="86"/>
      <c r="BP25" s="17">
        <v>1.2</v>
      </c>
      <c r="BQ25">
        <f t="shared" si="6"/>
        <v>-1395</v>
      </c>
      <c r="BV25" s="17">
        <v>8.1999999999999993</v>
      </c>
      <c r="BW25" s="13">
        <f t="shared" si="7"/>
        <v>-360.42857142857133</v>
      </c>
      <c r="CB25" s="18">
        <v>1.8</v>
      </c>
      <c r="CC25" s="20">
        <f t="shared" si="2"/>
        <v>-1305</v>
      </c>
      <c r="CQ25" s="25"/>
      <c r="CR25" s="24"/>
      <c r="CT25" s="17">
        <v>1.1000000000000001</v>
      </c>
      <c r="CU25" s="13">
        <f t="shared" si="10"/>
        <v>6933.25</v>
      </c>
      <c r="CZ25" s="17">
        <v>8.1</v>
      </c>
      <c r="DA25" s="13">
        <f t="shared" si="11"/>
        <v>733.49642857142862</v>
      </c>
      <c r="DF25" s="18">
        <v>1.8</v>
      </c>
      <c r="DG25" s="20">
        <f t="shared" si="3"/>
        <v>5983</v>
      </c>
      <c r="DU25" s="249"/>
    </row>
    <row r="26" spans="2:125">
      <c r="B26" s="86"/>
      <c r="D26" s="25"/>
      <c r="E26" s="24"/>
      <c r="G26" s="17">
        <v>1.3</v>
      </c>
      <c r="H26">
        <f t="shared" si="4"/>
        <v>-7010</v>
      </c>
      <c r="M26" s="17">
        <v>8.3000000000000007</v>
      </c>
      <c r="N26" s="13">
        <f t="shared" si="5"/>
        <v>-1518.6428571428569</v>
      </c>
      <c r="S26" s="228">
        <v>1.9</v>
      </c>
      <c r="T26" s="229">
        <f t="shared" si="0"/>
        <v>-6530</v>
      </c>
      <c r="U26" s="13"/>
      <c r="AG26" s="25"/>
      <c r="AH26" s="24"/>
      <c r="AJ26" s="17">
        <v>1.2</v>
      </c>
      <c r="AK26">
        <f t="shared" si="8"/>
        <v>32566</v>
      </c>
      <c r="AP26" s="17">
        <v>8.1999999999999993</v>
      </c>
      <c r="AQ26" s="13">
        <f t="shared" si="9"/>
        <v>2498.9714285714363</v>
      </c>
      <c r="AV26" s="228">
        <v>1.9</v>
      </c>
      <c r="AW26" s="229">
        <f t="shared" si="1"/>
        <v>27799</v>
      </c>
      <c r="BJ26" s="249"/>
      <c r="BK26" s="257"/>
      <c r="BL26" s="86"/>
      <c r="BP26" s="17">
        <v>1.3</v>
      </c>
      <c r="BQ26">
        <f t="shared" si="6"/>
        <v>-1380</v>
      </c>
      <c r="BV26" s="17">
        <v>8.3000000000000007</v>
      </c>
      <c r="BW26" s="13">
        <f t="shared" si="7"/>
        <v>-348.10714285714312</v>
      </c>
      <c r="CB26" s="18">
        <v>1.9</v>
      </c>
      <c r="CC26" s="20">
        <f t="shared" si="2"/>
        <v>-1290</v>
      </c>
      <c r="CQ26" s="25"/>
      <c r="CR26" s="24"/>
      <c r="CT26" s="17">
        <v>1.2</v>
      </c>
      <c r="CU26" s="13">
        <f t="shared" si="10"/>
        <v>6793</v>
      </c>
      <c r="CZ26" s="17">
        <v>8.1999999999999993</v>
      </c>
      <c r="DA26" s="13">
        <f t="shared" si="11"/>
        <v>696.8285714285721</v>
      </c>
      <c r="DF26" s="18">
        <v>1.9</v>
      </c>
      <c r="DG26" s="20">
        <f t="shared" si="3"/>
        <v>5853.25</v>
      </c>
      <c r="DU26" s="249"/>
    </row>
    <row r="27" spans="2:125">
      <c r="B27" s="86"/>
      <c r="D27" s="25"/>
      <c r="E27" s="24"/>
      <c r="G27" s="17">
        <v>1.4</v>
      </c>
      <c r="H27">
        <f t="shared" si="4"/>
        <v>-6930</v>
      </c>
      <c r="M27" s="17">
        <v>8.4</v>
      </c>
      <c r="N27" s="13">
        <f t="shared" si="5"/>
        <v>-1456.0000000000009</v>
      </c>
      <c r="S27" s="228">
        <v>2</v>
      </c>
      <c r="T27" s="229">
        <f t="shared" si="0"/>
        <v>-6450</v>
      </c>
      <c r="U27" s="13"/>
      <c r="AG27" s="25"/>
      <c r="AH27" s="24"/>
      <c r="AJ27" s="17">
        <v>1.3</v>
      </c>
      <c r="AK27">
        <f t="shared" si="8"/>
        <v>31861</v>
      </c>
      <c r="AP27" s="17">
        <v>8.3000000000000007</v>
      </c>
      <c r="AQ27" s="13">
        <f t="shared" si="9"/>
        <v>2343.9214285714261</v>
      </c>
      <c r="AV27" s="228">
        <v>2</v>
      </c>
      <c r="AW27" s="229">
        <f t="shared" si="1"/>
        <v>27150</v>
      </c>
      <c r="BJ27" s="249"/>
      <c r="BK27" s="257"/>
      <c r="BL27" s="86"/>
      <c r="BP27" s="17">
        <v>1.4</v>
      </c>
      <c r="BQ27">
        <f t="shared" si="6"/>
        <v>-1365</v>
      </c>
      <c r="BV27" s="17">
        <v>8.4</v>
      </c>
      <c r="BW27" s="13">
        <f t="shared" si="7"/>
        <v>-336</v>
      </c>
      <c r="CB27" s="18">
        <v>2</v>
      </c>
      <c r="CC27" s="20">
        <f t="shared" si="2"/>
        <v>-1275</v>
      </c>
      <c r="CQ27" s="25"/>
      <c r="CR27" s="24"/>
      <c r="CT27" s="17">
        <v>1.3</v>
      </c>
      <c r="CU27" s="13">
        <f t="shared" si="10"/>
        <v>6654.25</v>
      </c>
      <c r="CZ27" s="17">
        <v>8.3000000000000007</v>
      </c>
      <c r="DA27" s="13">
        <f t="shared" si="11"/>
        <v>661.40357142857283</v>
      </c>
      <c r="DF27" s="18">
        <v>2</v>
      </c>
      <c r="DG27" s="20">
        <f t="shared" si="3"/>
        <v>5725</v>
      </c>
      <c r="DU27" s="249"/>
    </row>
    <row r="28" spans="2:125">
      <c r="B28" s="86"/>
      <c r="D28" s="25"/>
      <c r="E28" s="24"/>
      <c r="G28" s="17">
        <v>1.5</v>
      </c>
      <c r="H28">
        <f t="shared" si="4"/>
        <v>-6850</v>
      </c>
      <c r="M28" s="17">
        <v>8.4999999999999893</v>
      </c>
      <c r="N28" s="13">
        <f t="shared" si="5"/>
        <v>-1394.6428571428642</v>
      </c>
      <c r="S28" s="228">
        <v>2.1</v>
      </c>
      <c r="T28" s="229">
        <f t="shared" si="0"/>
        <v>-6370</v>
      </c>
      <c r="U28" s="13"/>
      <c r="AG28" s="25"/>
      <c r="AH28" s="24"/>
      <c r="AJ28" s="17">
        <v>1.4</v>
      </c>
      <c r="AK28">
        <f t="shared" si="8"/>
        <v>31164</v>
      </c>
      <c r="AP28" s="17">
        <v>8.4</v>
      </c>
      <c r="AQ28" s="13">
        <f t="shared" si="9"/>
        <v>2195.1999999999971</v>
      </c>
      <c r="AV28" s="228">
        <v>2.1</v>
      </c>
      <c r="AW28" s="229">
        <f t="shared" si="1"/>
        <v>26509</v>
      </c>
      <c r="BJ28" s="249"/>
      <c r="BK28" s="257"/>
      <c r="BL28" s="86"/>
      <c r="BP28" s="17">
        <v>1.5</v>
      </c>
      <c r="BQ28">
        <f t="shared" si="6"/>
        <v>-1350</v>
      </c>
      <c r="BV28" s="17">
        <v>8.4999999999999893</v>
      </c>
      <c r="BW28" s="13">
        <f t="shared" si="7"/>
        <v>-324.10714285714403</v>
      </c>
      <c r="CB28" s="18">
        <v>2.1</v>
      </c>
      <c r="CC28" s="20">
        <f t="shared" si="2"/>
        <v>-1260</v>
      </c>
      <c r="CQ28" s="25"/>
      <c r="CR28" s="24"/>
      <c r="CT28" s="17">
        <v>1.4</v>
      </c>
      <c r="CU28" s="13">
        <f t="shared" si="10"/>
        <v>6517</v>
      </c>
      <c r="CZ28" s="17">
        <v>8.4</v>
      </c>
      <c r="DA28" s="13">
        <f t="shared" si="11"/>
        <v>627.20000000000073</v>
      </c>
      <c r="DF28" s="18">
        <v>2.1</v>
      </c>
      <c r="DG28" s="20">
        <f t="shared" si="3"/>
        <v>5598.25</v>
      </c>
      <c r="DU28" s="249"/>
    </row>
    <row r="29" spans="2:125">
      <c r="B29" s="86"/>
      <c r="D29" s="25"/>
      <c r="E29" s="24"/>
      <c r="G29" s="17">
        <v>1.6</v>
      </c>
      <c r="H29">
        <f t="shared" si="4"/>
        <v>-6770</v>
      </c>
      <c r="M29" s="17">
        <v>8.5999999999999908</v>
      </c>
      <c r="N29" s="13">
        <f t="shared" si="5"/>
        <v>-1334.5714285714348</v>
      </c>
      <c r="S29" s="228">
        <v>2.2000000000000002</v>
      </c>
      <c r="T29" s="229">
        <f t="shared" si="0"/>
        <v>-6290</v>
      </c>
      <c r="U29" s="13"/>
      <c r="AG29" s="25"/>
      <c r="AH29" s="24"/>
      <c r="AJ29" s="17">
        <v>1.5</v>
      </c>
      <c r="AK29">
        <f t="shared" si="8"/>
        <v>30475</v>
      </c>
      <c r="AP29" s="17">
        <v>8.4999999999999893</v>
      </c>
      <c r="AQ29" s="13">
        <f t="shared" si="9"/>
        <v>2052.6785714285797</v>
      </c>
      <c r="AV29" s="228">
        <v>2.2000000000000002</v>
      </c>
      <c r="AW29" s="229">
        <f t="shared" si="1"/>
        <v>25876</v>
      </c>
      <c r="BJ29" s="249"/>
      <c r="BK29" s="257"/>
      <c r="BL29" s="86"/>
      <c r="BP29" s="17">
        <v>1.6</v>
      </c>
      <c r="BQ29">
        <f t="shared" si="6"/>
        <v>-1335</v>
      </c>
      <c r="BV29" s="17">
        <v>8.5999999999999908</v>
      </c>
      <c r="BW29" s="13">
        <f t="shared" si="7"/>
        <v>-312.42857142857247</v>
      </c>
      <c r="CB29" s="18">
        <v>2.2000000000000002</v>
      </c>
      <c r="CC29" s="20">
        <f t="shared" si="2"/>
        <v>-1245</v>
      </c>
      <c r="CQ29" s="25"/>
      <c r="CR29" s="24"/>
      <c r="CT29" s="17">
        <v>1.5</v>
      </c>
      <c r="CU29" s="13">
        <f t="shared" si="10"/>
        <v>6381.25</v>
      </c>
      <c r="CZ29" s="17">
        <v>8.4999999999999893</v>
      </c>
      <c r="DA29" s="13">
        <f t="shared" si="11"/>
        <v>594.19642857143117</v>
      </c>
      <c r="DF29" s="18">
        <v>2.2000000000000002</v>
      </c>
      <c r="DG29" s="20">
        <f t="shared" si="3"/>
        <v>5473</v>
      </c>
      <c r="DU29" s="249"/>
    </row>
    <row r="30" spans="2:125">
      <c r="B30" s="86"/>
      <c r="D30" s="25"/>
      <c r="E30" s="24"/>
      <c r="G30" s="17">
        <v>1.7</v>
      </c>
      <c r="H30">
        <f t="shared" si="4"/>
        <v>-6690</v>
      </c>
      <c r="M30" s="17">
        <v>8.6999999999999904</v>
      </c>
      <c r="N30" s="13">
        <f t="shared" si="5"/>
        <v>-1275.7857142857201</v>
      </c>
      <c r="S30" s="228">
        <v>2.2999999999999998</v>
      </c>
      <c r="T30" s="229">
        <f t="shared" si="0"/>
        <v>-6210</v>
      </c>
      <c r="U30" s="13"/>
      <c r="AG30" s="25"/>
      <c r="AH30" s="24"/>
      <c r="AJ30" s="17">
        <v>1.6</v>
      </c>
      <c r="AK30">
        <f t="shared" si="8"/>
        <v>29794</v>
      </c>
      <c r="AP30" s="17">
        <v>8.5999999999999908</v>
      </c>
      <c r="AQ30" s="13">
        <f t="shared" si="9"/>
        <v>1916.2285714285827</v>
      </c>
      <c r="AV30" s="228">
        <v>2.2999999999999998</v>
      </c>
      <c r="AW30" s="229">
        <f t="shared" si="1"/>
        <v>25251</v>
      </c>
      <c r="BJ30" s="249"/>
      <c r="BK30" s="257"/>
      <c r="BL30" s="86"/>
      <c r="BP30" s="17">
        <v>1.7</v>
      </c>
      <c r="BQ30">
        <f t="shared" si="6"/>
        <v>-1320</v>
      </c>
      <c r="BV30" s="17">
        <v>8.6999999999999904</v>
      </c>
      <c r="BW30" s="13">
        <f t="shared" si="7"/>
        <v>-300.96428571428669</v>
      </c>
      <c r="CB30" s="18">
        <v>2.2999999999999998</v>
      </c>
      <c r="CC30" s="20">
        <f t="shared" si="2"/>
        <v>-1230</v>
      </c>
      <c r="CQ30" s="25"/>
      <c r="CR30" s="24"/>
      <c r="CT30" s="17">
        <v>1.6</v>
      </c>
      <c r="CU30" s="13">
        <f t="shared" si="10"/>
        <v>6247</v>
      </c>
      <c r="CZ30" s="17">
        <v>8.5999999999999908</v>
      </c>
      <c r="DA30" s="13">
        <f t="shared" si="11"/>
        <v>562.37142857143044</v>
      </c>
      <c r="DF30" s="18">
        <v>2.2999999999999998</v>
      </c>
      <c r="DG30" s="20">
        <f t="shared" si="3"/>
        <v>5349.25</v>
      </c>
      <c r="DU30" s="249"/>
    </row>
    <row r="31" spans="2:125">
      <c r="B31" s="86"/>
      <c r="D31" s="25"/>
      <c r="E31" s="24"/>
      <c r="G31" s="17">
        <v>1.8</v>
      </c>
      <c r="H31">
        <f t="shared" si="4"/>
        <v>-6610</v>
      </c>
      <c r="M31" s="17">
        <v>8.7999999999999901</v>
      </c>
      <c r="N31" s="13">
        <f t="shared" si="5"/>
        <v>-1218.2857142857201</v>
      </c>
      <c r="S31" s="228">
        <v>2.4</v>
      </c>
      <c r="T31" s="229">
        <f t="shared" si="0"/>
        <v>-6130</v>
      </c>
      <c r="U31" s="13"/>
      <c r="AG31" s="25"/>
      <c r="AH31" s="24"/>
      <c r="AJ31" s="17">
        <v>1.7</v>
      </c>
      <c r="AK31">
        <f t="shared" si="8"/>
        <v>29121</v>
      </c>
      <c r="AP31" s="17">
        <v>8.6999999999999904</v>
      </c>
      <c r="AQ31" s="13">
        <f t="shared" si="9"/>
        <v>1785.7214285714363</v>
      </c>
      <c r="AV31" s="228">
        <v>2.4</v>
      </c>
      <c r="AW31" s="229">
        <f t="shared" si="1"/>
        <v>24634</v>
      </c>
      <c r="BJ31" s="249"/>
      <c r="BK31" s="257"/>
      <c r="BL31" s="86"/>
      <c r="BP31" s="17">
        <v>1.8</v>
      </c>
      <c r="BQ31">
        <f t="shared" si="6"/>
        <v>-1305</v>
      </c>
      <c r="BV31" s="17">
        <v>8.7999999999999901</v>
      </c>
      <c r="BW31" s="13">
        <f t="shared" si="7"/>
        <v>-289.71428571428714</v>
      </c>
      <c r="CB31" s="18">
        <v>2.4</v>
      </c>
      <c r="CC31" s="20">
        <f t="shared" si="2"/>
        <v>-1215</v>
      </c>
      <c r="CQ31" s="25"/>
      <c r="CR31" s="24"/>
      <c r="CT31" s="17">
        <v>1.7</v>
      </c>
      <c r="CU31" s="13">
        <f t="shared" si="10"/>
        <v>6114.25</v>
      </c>
      <c r="CZ31" s="17">
        <v>8.6999999999999904</v>
      </c>
      <c r="DA31" s="13">
        <f t="shared" si="11"/>
        <v>531.70357142857574</v>
      </c>
      <c r="DF31" s="18">
        <v>2.4</v>
      </c>
      <c r="DG31" s="20">
        <f t="shared" si="3"/>
        <v>5227</v>
      </c>
      <c r="DU31" s="249"/>
    </row>
    <row r="32" spans="2:125">
      <c r="B32" s="86"/>
      <c r="D32" s="25"/>
      <c r="E32" s="24"/>
      <c r="G32" s="17">
        <v>1.9</v>
      </c>
      <c r="H32">
        <f t="shared" si="4"/>
        <v>-6530</v>
      </c>
      <c r="M32" s="17">
        <v>8.8999999999999897</v>
      </c>
      <c r="N32" s="13">
        <f t="shared" si="5"/>
        <v>-1162.0714285714357</v>
      </c>
      <c r="S32" s="228">
        <v>2.5</v>
      </c>
      <c r="T32" s="229">
        <f t="shared" si="0"/>
        <v>-6050</v>
      </c>
      <c r="U32" s="13"/>
      <c r="AG32" s="25"/>
      <c r="AH32" s="24"/>
      <c r="AJ32" s="17">
        <v>1.8</v>
      </c>
      <c r="AK32">
        <f t="shared" si="8"/>
        <v>28456</v>
      </c>
      <c r="AP32" s="17">
        <v>8.7999999999999901</v>
      </c>
      <c r="AQ32" s="13">
        <f t="shared" si="9"/>
        <v>1661.0285714285928</v>
      </c>
      <c r="AV32" s="228">
        <v>2.5</v>
      </c>
      <c r="AW32" s="229">
        <f t="shared" si="1"/>
        <v>24025</v>
      </c>
      <c r="BJ32" s="249"/>
      <c r="BK32" s="257"/>
      <c r="BL32" s="86"/>
      <c r="BP32" s="17">
        <v>1.9</v>
      </c>
      <c r="BQ32">
        <f t="shared" si="6"/>
        <v>-1290</v>
      </c>
      <c r="BV32" s="17">
        <v>8.8999999999999897</v>
      </c>
      <c r="BW32" s="13">
        <f t="shared" si="7"/>
        <v>-278.6785714285727</v>
      </c>
      <c r="CB32" s="18">
        <v>2.5</v>
      </c>
      <c r="CC32" s="20">
        <f t="shared" si="2"/>
        <v>-1200</v>
      </c>
      <c r="CQ32" s="25"/>
      <c r="CR32" s="24"/>
      <c r="CT32" s="17">
        <v>1.8</v>
      </c>
      <c r="CU32" s="13">
        <f t="shared" si="10"/>
        <v>5983</v>
      </c>
      <c r="CZ32" s="17">
        <v>8.7999999999999901</v>
      </c>
      <c r="DA32" s="13">
        <f t="shared" si="11"/>
        <v>502.17142857143335</v>
      </c>
      <c r="DF32" s="18">
        <v>2.5</v>
      </c>
      <c r="DG32" s="20">
        <f t="shared" si="3"/>
        <v>5106.25</v>
      </c>
      <c r="DU32" s="249"/>
    </row>
    <row r="33" spans="2:125">
      <c r="B33" s="86"/>
      <c r="D33" s="25"/>
      <c r="E33" s="24"/>
      <c r="G33" s="17">
        <v>2</v>
      </c>
      <c r="H33">
        <f t="shared" si="4"/>
        <v>-6450</v>
      </c>
      <c r="M33" s="17">
        <v>8.9999999999999893</v>
      </c>
      <c r="N33" s="13">
        <f t="shared" si="5"/>
        <v>-1107.1428571428632</v>
      </c>
      <c r="S33" s="228">
        <v>2.6</v>
      </c>
      <c r="T33" s="229">
        <f t="shared" si="0"/>
        <v>-5970</v>
      </c>
      <c r="U33" s="13"/>
      <c r="AG33" s="25"/>
      <c r="AH33" s="24"/>
      <c r="AJ33" s="17">
        <v>1.9</v>
      </c>
      <c r="AK33">
        <f t="shared" si="8"/>
        <v>27799</v>
      </c>
      <c r="AP33" s="17">
        <v>8.8999999999999897</v>
      </c>
      <c r="AQ33" s="13">
        <f t="shared" si="9"/>
        <v>1542.0214285714464</v>
      </c>
      <c r="AV33" s="228">
        <v>2.6</v>
      </c>
      <c r="AW33" s="229">
        <f t="shared" si="1"/>
        <v>23424</v>
      </c>
      <c r="BJ33" s="249"/>
      <c r="BK33" s="257"/>
      <c r="BL33" s="86"/>
      <c r="BP33" s="17">
        <v>2</v>
      </c>
      <c r="BQ33">
        <f t="shared" si="6"/>
        <v>-1275</v>
      </c>
      <c r="BV33" s="17">
        <v>8.9999999999999893</v>
      </c>
      <c r="BW33" s="13">
        <f t="shared" si="7"/>
        <v>-267.8571428571438</v>
      </c>
      <c r="CB33" s="18">
        <v>2.6</v>
      </c>
      <c r="CC33" s="20">
        <f t="shared" si="2"/>
        <v>-1185</v>
      </c>
      <c r="CQ33" s="25"/>
      <c r="CR33" s="24"/>
      <c r="CT33" s="17">
        <v>1.9</v>
      </c>
      <c r="CU33" s="13">
        <f t="shared" si="10"/>
        <v>5853.25</v>
      </c>
      <c r="CZ33" s="17">
        <v>8.8999999999999897</v>
      </c>
      <c r="DA33" s="13">
        <f t="shared" si="11"/>
        <v>473.7535714285732</v>
      </c>
      <c r="DF33" s="18">
        <v>2.6</v>
      </c>
      <c r="DG33" s="20">
        <f t="shared" si="3"/>
        <v>4987</v>
      </c>
      <c r="DU33" s="249"/>
    </row>
    <row r="34" spans="2:125">
      <c r="B34" s="86"/>
      <c r="D34" s="25"/>
      <c r="E34" s="24"/>
      <c r="G34" s="17">
        <v>2.1</v>
      </c>
      <c r="H34">
        <f t="shared" si="4"/>
        <v>-6370</v>
      </c>
      <c r="M34" s="17">
        <v>9.0999999999999908</v>
      </c>
      <c r="N34" s="13">
        <f t="shared" si="5"/>
        <v>-1053.5000000000064</v>
      </c>
      <c r="S34" s="228">
        <v>2.7</v>
      </c>
      <c r="T34" s="229">
        <f t="shared" si="0"/>
        <v>-5890</v>
      </c>
      <c r="U34" s="13"/>
      <c r="AG34" s="25"/>
      <c r="AH34" s="24"/>
      <c r="AJ34" s="17">
        <v>2</v>
      </c>
      <c r="AK34">
        <f t="shared" si="8"/>
        <v>27150</v>
      </c>
      <c r="AP34" s="17">
        <v>8.9999999999999893</v>
      </c>
      <c r="AQ34" s="13">
        <f t="shared" si="9"/>
        <v>1428.5714285714275</v>
      </c>
      <c r="AV34" s="228">
        <v>2.7</v>
      </c>
      <c r="AW34" s="229">
        <f t="shared" si="1"/>
        <v>22831</v>
      </c>
      <c r="BJ34" s="249"/>
      <c r="BK34" s="257"/>
      <c r="BL34" s="86"/>
      <c r="BP34" s="17">
        <v>2.1</v>
      </c>
      <c r="BQ34">
        <f t="shared" si="6"/>
        <v>-1260</v>
      </c>
      <c r="BV34" s="17">
        <v>9.0999999999999908</v>
      </c>
      <c r="BW34" s="13">
        <f t="shared" si="7"/>
        <v>-257.25000000000091</v>
      </c>
      <c r="CB34" s="18">
        <v>2.7</v>
      </c>
      <c r="CC34" s="20">
        <f t="shared" si="2"/>
        <v>-1170</v>
      </c>
      <c r="CQ34" s="25"/>
      <c r="CR34" s="24"/>
      <c r="CT34" s="17">
        <v>2</v>
      </c>
      <c r="CU34" s="13">
        <f t="shared" si="10"/>
        <v>5725</v>
      </c>
      <c r="CZ34" s="17">
        <v>8.9999999999999893</v>
      </c>
      <c r="DA34" s="13">
        <f t="shared" si="11"/>
        <v>446.42857142857247</v>
      </c>
      <c r="DF34" s="18">
        <v>2.7</v>
      </c>
      <c r="DG34" s="20">
        <f t="shared" si="3"/>
        <v>4869.25</v>
      </c>
      <c r="DU34" s="249"/>
    </row>
    <row r="35" spans="2:125">
      <c r="B35" s="86"/>
      <c r="D35" s="25"/>
      <c r="E35" s="24"/>
      <c r="G35" s="17">
        <v>2.2000000000000002</v>
      </c>
      <c r="H35">
        <f t="shared" si="4"/>
        <v>-6290</v>
      </c>
      <c r="M35" s="17">
        <v>9.1999999999999904</v>
      </c>
      <c r="N35" s="13">
        <f t="shared" si="5"/>
        <v>-1001.1428571428632</v>
      </c>
      <c r="S35" s="228">
        <v>2.8</v>
      </c>
      <c r="T35" s="229">
        <f t="shared" si="0"/>
        <v>-5810</v>
      </c>
      <c r="U35" s="13"/>
      <c r="AG35" s="25"/>
      <c r="AH35" s="24"/>
      <c r="AJ35" s="17">
        <v>2.1</v>
      </c>
      <c r="AK35">
        <f t="shared" si="8"/>
        <v>26509</v>
      </c>
      <c r="AP35" s="17">
        <v>9.0999999999999908</v>
      </c>
      <c r="AQ35" s="13">
        <f t="shared" si="9"/>
        <v>1320.5500000000029</v>
      </c>
      <c r="AV35" s="228">
        <v>2.8</v>
      </c>
      <c r="AW35" s="229">
        <f t="shared" si="1"/>
        <v>22246</v>
      </c>
      <c r="BJ35" s="249"/>
      <c r="BK35" s="257"/>
      <c r="BL35" s="86"/>
      <c r="BP35" s="17">
        <v>2.2000000000000002</v>
      </c>
      <c r="BQ35">
        <f t="shared" si="6"/>
        <v>-1245</v>
      </c>
      <c r="BV35" s="17">
        <v>9.1999999999999904</v>
      </c>
      <c r="BW35" s="13">
        <f t="shared" si="7"/>
        <v>-246.85714285714357</v>
      </c>
      <c r="CB35" s="18">
        <v>2.8</v>
      </c>
      <c r="CC35" s="20">
        <f t="shared" si="2"/>
        <v>-1155</v>
      </c>
      <c r="CQ35" s="25"/>
      <c r="CR35" s="24"/>
      <c r="CT35" s="17">
        <v>2.1</v>
      </c>
      <c r="CU35" s="13">
        <f t="shared" si="10"/>
        <v>5598.25</v>
      </c>
      <c r="CZ35" s="17">
        <v>9.0999999999999908</v>
      </c>
      <c r="DA35" s="13">
        <f t="shared" si="11"/>
        <v>420.17500000000109</v>
      </c>
      <c r="DF35" s="18">
        <v>2.8</v>
      </c>
      <c r="DG35" s="20">
        <f t="shared" si="3"/>
        <v>4753</v>
      </c>
      <c r="DU35" s="249"/>
    </row>
    <row r="36" spans="2:125">
      <c r="B36" s="86"/>
      <c r="D36" s="25"/>
      <c r="E36" s="24"/>
      <c r="G36" s="17">
        <v>2.2999999999999998</v>
      </c>
      <c r="H36">
        <f t="shared" si="4"/>
        <v>-6210</v>
      </c>
      <c r="M36" s="17">
        <v>9.2999999999999901</v>
      </c>
      <c r="N36" s="13">
        <f t="shared" si="5"/>
        <v>-950.07142857143299</v>
      </c>
      <c r="S36" s="228">
        <v>2.9</v>
      </c>
      <c r="T36" s="229">
        <f t="shared" si="0"/>
        <v>-5730</v>
      </c>
      <c r="U36" s="13"/>
      <c r="AG36" s="25"/>
      <c r="AH36" s="24"/>
      <c r="AJ36" s="17">
        <v>2.2000000000000002</v>
      </c>
      <c r="AK36">
        <f t="shared" si="8"/>
        <v>25876</v>
      </c>
      <c r="AP36" s="17">
        <v>9.1999999999999904</v>
      </c>
      <c r="AQ36" s="13">
        <f t="shared" si="9"/>
        <v>1217.8285714285812</v>
      </c>
      <c r="AV36" s="228">
        <v>2.9</v>
      </c>
      <c r="AW36" s="229">
        <f t="shared" si="1"/>
        <v>21669</v>
      </c>
      <c r="BJ36" s="249"/>
      <c r="BK36" s="257"/>
      <c r="BL36" s="86"/>
      <c r="BP36" s="17">
        <v>2.2999999999999998</v>
      </c>
      <c r="BQ36">
        <f t="shared" si="6"/>
        <v>-1230</v>
      </c>
      <c r="BV36" s="17">
        <v>9.2999999999999901</v>
      </c>
      <c r="BW36" s="13">
        <f t="shared" si="7"/>
        <v>-236.67857142857247</v>
      </c>
      <c r="CB36" s="18">
        <v>2.9</v>
      </c>
      <c r="CC36" s="20">
        <f t="shared" si="2"/>
        <v>-1140</v>
      </c>
      <c r="CQ36" s="25"/>
      <c r="CR36" s="24"/>
      <c r="CT36" s="17">
        <v>2.2000000000000002</v>
      </c>
      <c r="CU36" s="13">
        <f t="shared" si="10"/>
        <v>5473</v>
      </c>
      <c r="CZ36" s="17">
        <v>9.1999999999999904</v>
      </c>
      <c r="DA36" s="13">
        <f t="shared" si="11"/>
        <v>394.97142857143263</v>
      </c>
      <c r="DF36" s="18">
        <v>2.9</v>
      </c>
      <c r="DG36" s="20">
        <f t="shared" si="3"/>
        <v>4638.25</v>
      </c>
      <c r="DU36" s="249"/>
    </row>
    <row r="37" spans="2:125">
      <c r="B37" s="86"/>
      <c r="D37" s="25"/>
      <c r="E37" s="24"/>
      <c r="G37" s="17">
        <v>2.4</v>
      </c>
      <c r="H37">
        <f t="shared" si="4"/>
        <v>-6130</v>
      </c>
      <c r="M37" s="17">
        <v>9.3999999999999897</v>
      </c>
      <c r="N37" s="13">
        <f t="shared" si="5"/>
        <v>-900.28571428572013</v>
      </c>
      <c r="S37" s="228">
        <v>3</v>
      </c>
      <c r="T37" s="229">
        <f t="shared" si="0"/>
        <v>-5650</v>
      </c>
      <c r="U37" s="13"/>
      <c r="AG37" s="25"/>
      <c r="AH37" s="24"/>
      <c r="AJ37" s="17">
        <v>2.2999999999999998</v>
      </c>
      <c r="AK37">
        <f t="shared" si="8"/>
        <v>25251</v>
      </c>
      <c r="AP37" s="17">
        <v>9.2999999999999901</v>
      </c>
      <c r="AQ37" s="13">
        <f t="shared" si="9"/>
        <v>1120.2785714285856</v>
      </c>
      <c r="AV37" s="228">
        <v>3</v>
      </c>
      <c r="AW37" s="229">
        <f t="shared" si="1"/>
        <v>21100</v>
      </c>
      <c r="BJ37" s="249"/>
      <c r="BK37" s="257"/>
      <c r="BL37" s="86"/>
      <c r="BP37" s="17">
        <v>2.4</v>
      </c>
      <c r="BQ37">
        <f t="shared" si="6"/>
        <v>-1215</v>
      </c>
      <c r="BV37" s="17">
        <v>9.3999999999999897</v>
      </c>
      <c r="BW37" s="13">
        <f t="shared" si="7"/>
        <v>-226.71428571428669</v>
      </c>
      <c r="CB37" s="18">
        <v>3</v>
      </c>
      <c r="CC37" s="20">
        <f t="shared" si="2"/>
        <v>-1125</v>
      </c>
      <c r="CQ37" s="25"/>
      <c r="CR37" s="24"/>
      <c r="CT37" s="17">
        <v>2.2999999999999998</v>
      </c>
      <c r="CU37" s="13">
        <f t="shared" si="10"/>
        <v>5349.25</v>
      </c>
      <c r="CZ37" s="17">
        <v>9.2999999999999901</v>
      </c>
      <c r="DA37" s="13">
        <f t="shared" si="11"/>
        <v>370.79642857142971</v>
      </c>
      <c r="DF37" s="18">
        <v>3</v>
      </c>
      <c r="DG37" s="20">
        <f t="shared" si="3"/>
        <v>4525</v>
      </c>
      <c r="DU37" s="249"/>
    </row>
    <row r="38" spans="2:125">
      <c r="B38" s="86"/>
      <c r="D38" s="25"/>
      <c r="E38" s="24"/>
      <c r="G38" s="17">
        <v>2.5</v>
      </c>
      <c r="H38">
        <f t="shared" si="4"/>
        <v>-6050</v>
      </c>
      <c r="M38" s="17">
        <v>9.4999999999999893</v>
      </c>
      <c r="N38" s="13">
        <f t="shared" si="5"/>
        <v>-851.78571428572013</v>
      </c>
      <c r="S38" s="228">
        <v>3.1</v>
      </c>
      <c r="T38" s="229">
        <f t="shared" si="0"/>
        <v>-5570</v>
      </c>
      <c r="U38" s="13"/>
      <c r="AG38" s="25"/>
      <c r="AH38" s="24"/>
      <c r="AJ38" s="17">
        <v>2.4</v>
      </c>
      <c r="AK38">
        <f t="shared" si="8"/>
        <v>24634</v>
      </c>
      <c r="AP38" s="17">
        <v>9.3999999999999897</v>
      </c>
      <c r="AQ38" s="13">
        <f t="shared" si="9"/>
        <v>1027.7714285714319</v>
      </c>
      <c r="AV38" s="228">
        <v>3.1</v>
      </c>
      <c r="AW38" s="229">
        <f t="shared" si="1"/>
        <v>20539</v>
      </c>
      <c r="BJ38" s="249"/>
      <c r="BK38" s="257"/>
      <c r="BL38" s="86"/>
      <c r="BP38" s="17">
        <v>2.5</v>
      </c>
      <c r="BQ38">
        <f t="shared" si="6"/>
        <v>-1200</v>
      </c>
      <c r="BV38" s="17">
        <v>9.4999999999999893</v>
      </c>
      <c r="BW38" s="13">
        <f t="shared" si="7"/>
        <v>-216.96428571428669</v>
      </c>
      <c r="CB38" s="18">
        <v>3.1</v>
      </c>
      <c r="CC38" s="20">
        <f t="shared" si="2"/>
        <v>-1110</v>
      </c>
      <c r="CQ38" s="25"/>
      <c r="CR38" s="24"/>
      <c r="CT38" s="17">
        <v>2.4</v>
      </c>
      <c r="CU38" s="13">
        <f t="shared" si="10"/>
        <v>5227</v>
      </c>
      <c r="CZ38" s="17">
        <v>9.3999999999999897</v>
      </c>
      <c r="DA38" s="13">
        <f t="shared" si="11"/>
        <v>347.6285714285732</v>
      </c>
      <c r="DF38" s="18">
        <v>3.1</v>
      </c>
      <c r="DG38" s="20">
        <f t="shared" si="3"/>
        <v>4413.25</v>
      </c>
      <c r="DU38" s="249"/>
    </row>
    <row r="39" spans="2:125">
      <c r="B39" s="86"/>
      <c r="D39" s="25"/>
      <c r="E39" s="24"/>
      <c r="G39" s="17">
        <v>2.6</v>
      </c>
      <c r="H39">
        <f t="shared" si="4"/>
        <v>-5970</v>
      </c>
      <c r="M39" s="17">
        <v>9.5999999999999908</v>
      </c>
      <c r="N39" s="13">
        <f t="shared" si="5"/>
        <v>-804.5714285714339</v>
      </c>
      <c r="S39" s="228">
        <v>3.2</v>
      </c>
      <c r="T39" s="229">
        <f t="shared" ref="T39:T70" si="12">H45</f>
        <v>-5490</v>
      </c>
      <c r="U39" s="13"/>
      <c r="AG39" s="25"/>
      <c r="AH39" s="24"/>
      <c r="AJ39" s="17">
        <v>2.5</v>
      </c>
      <c r="AK39">
        <f t="shared" si="8"/>
        <v>24025</v>
      </c>
      <c r="AP39" s="17">
        <v>9.4999999999999893</v>
      </c>
      <c r="AQ39" s="13">
        <f t="shared" si="9"/>
        <v>940.17857142857974</v>
      </c>
      <c r="AV39" s="228">
        <v>3.2</v>
      </c>
      <c r="AW39" s="229">
        <f t="shared" ref="AW39:AW70" si="13">AK46</f>
        <v>19986</v>
      </c>
      <c r="BJ39" s="249"/>
      <c r="BK39" s="257"/>
      <c r="BL39" s="86"/>
      <c r="BP39" s="17">
        <v>2.6</v>
      </c>
      <c r="BQ39">
        <f t="shared" si="6"/>
        <v>-1185</v>
      </c>
      <c r="BV39" s="17">
        <v>9.5999999999999908</v>
      </c>
      <c r="BW39" s="13">
        <f t="shared" si="7"/>
        <v>-207.42857142857224</v>
      </c>
      <c r="CB39" s="18">
        <v>3.2</v>
      </c>
      <c r="CC39" s="20">
        <f t="shared" ref="CC39:CC70" si="14">BQ45</f>
        <v>-1095</v>
      </c>
      <c r="CQ39" s="25"/>
      <c r="CR39" s="24"/>
      <c r="CT39" s="17">
        <v>2.5</v>
      </c>
      <c r="CU39" s="13">
        <f t="shared" si="10"/>
        <v>5106.25</v>
      </c>
      <c r="CZ39" s="17">
        <v>9.4999999999999893</v>
      </c>
      <c r="DA39" s="13">
        <f t="shared" si="11"/>
        <v>325.44642857143117</v>
      </c>
      <c r="DF39" s="18">
        <v>3.2</v>
      </c>
      <c r="DG39" s="20">
        <f t="shared" ref="DG39:DG70" si="15">CU46</f>
        <v>4303</v>
      </c>
      <c r="DU39" s="249"/>
    </row>
    <row r="40" spans="2:125">
      <c r="B40" s="86"/>
      <c r="D40" s="25"/>
      <c r="E40" s="24"/>
      <c r="G40" s="17">
        <v>2.7</v>
      </c>
      <c r="H40">
        <f t="shared" si="4"/>
        <v>-5890</v>
      </c>
      <c r="M40" s="17">
        <v>9.6999999999999904</v>
      </c>
      <c r="N40" s="13">
        <f t="shared" si="5"/>
        <v>-758.64285714286052</v>
      </c>
      <c r="S40" s="228">
        <v>3.3</v>
      </c>
      <c r="T40" s="229">
        <f t="shared" si="12"/>
        <v>-5410</v>
      </c>
      <c r="U40" s="13"/>
      <c r="AG40" s="25"/>
      <c r="AH40" s="24"/>
      <c r="AJ40" s="17">
        <v>2.6</v>
      </c>
      <c r="AK40">
        <f t="shared" si="8"/>
        <v>23424</v>
      </c>
      <c r="AP40" s="17">
        <v>9.5999999999999908</v>
      </c>
      <c r="AQ40" s="13">
        <f t="shared" si="9"/>
        <v>857.37142857143772</v>
      </c>
      <c r="AV40" s="228">
        <v>3.3</v>
      </c>
      <c r="AW40" s="229">
        <f t="shared" si="13"/>
        <v>19441</v>
      </c>
      <c r="BJ40" s="249"/>
      <c r="BK40" s="257"/>
      <c r="BL40" s="86"/>
      <c r="BP40" s="17">
        <v>2.7</v>
      </c>
      <c r="BQ40">
        <f t="shared" si="6"/>
        <v>-1170</v>
      </c>
      <c r="BV40" s="17">
        <v>9.6999999999999904</v>
      </c>
      <c r="BW40" s="13">
        <f t="shared" si="7"/>
        <v>-198.10714285714357</v>
      </c>
      <c r="CB40" s="18">
        <v>3.3</v>
      </c>
      <c r="CC40" s="20">
        <f t="shared" si="14"/>
        <v>-1080</v>
      </c>
      <c r="CQ40" s="25"/>
      <c r="CR40" s="24"/>
      <c r="CT40" s="17">
        <v>2.6</v>
      </c>
      <c r="CU40" s="13">
        <f t="shared" si="10"/>
        <v>4987</v>
      </c>
      <c r="CZ40" s="17">
        <v>9.5999999999999908</v>
      </c>
      <c r="DA40" s="13">
        <f t="shared" si="11"/>
        <v>304.22857142857356</v>
      </c>
      <c r="DF40" s="18">
        <v>3.3</v>
      </c>
      <c r="DG40" s="20">
        <f t="shared" si="15"/>
        <v>4194.25</v>
      </c>
      <c r="DU40" s="249"/>
    </row>
    <row r="41" spans="2:125">
      <c r="B41" s="86"/>
      <c r="D41" s="25"/>
      <c r="E41" s="24"/>
      <c r="G41" s="17">
        <v>2.8</v>
      </c>
      <c r="H41">
        <f t="shared" si="4"/>
        <v>-5810</v>
      </c>
      <c r="M41" s="17">
        <v>9.7999999999999901</v>
      </c>
      <c r="N41" s="13">
        <f t="shared" si="5"/>
        <v>-714.00000000000637</v>
      </c>
      <c r="S41" s="228">
        <v>3.4</v>
      </c>
      <c r="T41" s="229">
        <f t="shared" si="12"/>
        <v>-5330</v>
      </c>
      <c r="U41" s="13"/>
      <c r="AG41" s="25"/>
      <c r="AH41" s="24"/>
      <c r="AJ41" s="17">
        <v>2.7</v>
      </c>
      <c r="AK41">
        <f t="shared" si="8"/>
        <v>22831</v>
      </c>
      <c r="AP41" s="17">
        <v>9.6999999999999904</v>
      </c>
      <c r="AQ41" s="13">
        <f t="shared" si="9"/>
        <v>779.22142857142899</v>
      </c>
      <c r="AV41" s="228">
        <v>3.4</v>
      </c>
      <c r="AW41" s="229">
        <f t="shared" si="13"/>
        <v>18904</v>
      </c>
      <c r="BJ41" s="249"/>
      <c r="BK41" s="257"/>
      <c r="BL41" s="86"/>
      <c r="BP41" s="17">
        <v>2.8</v>
      </c>
      <c r="BQ41">
        <f t="shared" si="6"/>
        <v>-1155</v>
      </c>
      <c r="BV41" s="17">
        <v>9.7999999999999901</v>
      </c>
      <c r="BW41" s="13">
        <f t="shared" si="7"/>
        <v>-189.00000000000114</v>
      </c>
      <c r="CB41" s="18">
        <v>3.4</v>
      </c>
      <c r="CC41" s="20">
        <f t="shared" si="14"/>
        <v>-1065</v>
      </c>
      <c r="CQ41" s="25"/>
      <c r="CR41" s="24"/>
      <c r="CT41" s="17">
        <v>2.7</v>
      </c>
      <c r="CU41" s="13">
        <f t="shared" si="10"/>
        <v>4869.25</v>
      </c>
      <c r="CZ41" s="17">
        <v>9.6999999999999904</v>
      </c>
      <c r="DA41" s="13">
        <f t="shared" si="11"/>
        <v>283.95357142857574</v>
      </c>
      <c r="DF41" s="18">
        <v>3.4</v>
      </c>
      <c r="DG41" s="20">
        <f t="shared" si="15"/>
        <v>4087</v>
      </c>
      <c r="DU41" s="249"/>
    </row>
    <row r="42" spans="2:125">
      <c r="B42" s="86"/>
      <c r="D42" s="25"/>
      <c r="E42" s="24"/>
      <c r="G42" s="17">
        <v>2.9</v>
      </c>
      <c r="H42">
        <f t="shared" si="4"/>
        <v>-5730</v>
      </c>
      <c r="M42" s="17">
        <v>9.8999999999999897</v>
      </c>
      <c r="N42" s="13">
        <f t="shared" si="5"/>
        <v>-670.64285714286234</v>
      </c>
      <c r="S42" s="228">
        <v>3.5</v>
      </c>
      <c r="T42" s="229">
        <f t="shared" si="12"/>
        <v>-5250</v>
      </c>
      <c r="U42" s="13"/>
      <c r="AG42" s="25"/>
      <c r="AH42" s="24"/>
      <c r="AJ42" s="17">
        <v>2.8</v>
      </c>
      <c r="AK42">
        <f t="shared" si="8"/>
        <v>22246</v>
      </c>
      <c r="AP42" s="17">
        <v>9.7999999999999901</v>
      </c>
      <c r="AQ42" s="13">
        <f t="shared" si="9"/>
        <v>705.60000000002037</v>
      </c>
      <c r="AV42" s="228">
        <v>3.5</v>
      </c>
      <c r="AW42" s="229">
        <f t="shared" si="13"/>
        <v>18375</v>
      </c>
      <c r="BJ42" s="249"/>
      <c r="BK42" s="257"/>
      <c r="BL42" s="86"/>
      <c r="BP42" s="17">
        <v>2.9</v>
      </c>
      <c r="BQ42">
        <f t="shared" si="6"/>
        <v>-1140</v>
      </c>
      <c r="BV42" s="17">
        <v>9.8999999999999897</v>
      </c>
      <c r="BW42" s="13">
        <f t="shared" si="7"/>
        <v>-180.1071428571438</v>
      </c>
      <c r="CB42" s="18">
        <v>3.5</v>
      </c>
      <c r="CC42" s="20">
        <f t="shared" si="14"/>
        <v>-1050</v>
      </c>
      <c r="CQ42" s="25"/>
      <c r="CR42" s="24"/>
      <c r="CT42" s="17">
        <v>2.8</v>
      </c>
      <c r="CU42" s="13">
        <f t="shared" si="10"/>
        <v>4753</v>
      </c>
      <c r="CZ42" s="17">
        <v>9.7999999999999901</v>
      </c>
      <c r="DA42" s="13">
        <f t="shared" si="11"/>
        <v>264.60000000000218</v>
      </c>
      <c r="DF42" s="18">
        <v>3.5</v>
      </c>
      <c r="DG42" s="20">
        <f t="shared" si="15"/>
        <v>3981.25</v>
      </c>
      <c r="DU42" s="249"/>
    </row>
    <row r="43" spans="2:125">
      <c r="B43" s="86"/>
      <c r="D43" s="25"/>
      <c r="E43" s="24"/>
      <c r="G43" s="17">
        <v>3</v>
      </c>
      <c r="H43">
        <f t="shared" si="4"/>
        <v>-5650</v>
      </c>
      <c r="M43" s="17">
        <v>9.9999999999999893</v>
      </c>
      <c r="N43" s="13">
        <f t="shared" si="5"/>
        <v>-628.5714285714339</v>
      </c>
      <c r="S43" s="228">
        <v>3.6</v>
      </c>
      <c r="T43" s="229">
        <f t="shared" si="12"/>
        <v>-5170</v>
      </c>
      <c r="U43" s="13"/>
      <c r="AG43" s="25"/>
      <c r="AH43" s="24"/>
      <c r="AJ43" s="17">
        <v>2.9</v>
      </c>
      <c r="AK43">
        <f t="shared" si="8"/>
        <v>21669</v>
      </c>
      <c r="AP43" s="17">
        <v>9.8999999999999897</v>
      </c>
      <c r="AQ43" s="13">
        <f t="shared" si="9"/>
        <v>636.37857142857683</v>
      </c>
      <c r="AV43" s="228">
        <v>3.6</v>
      </c>
      <c r="AW43" s="229">
        <f t="shared" si="13"/>
        <v>17854</v>
      </c>
      <c r="BJ43" s="249"/>
      <c r="BK43" s="257"/>
      <c r="BL43" s="86"/>
      <c r="BP43" s="17">
        <v>3</v>
      </c>
      <c r="BQ43">
        <f t="shared" si="6"/>
        <v>-1125</v>
      </c>
      <c r="BV43" s="17">
        <v>9.9999999999999893</v>
      </c>
      <c r="BW43" s="13">
        <f t="shared" si="7"/>
        <v>-171.42857142857224</v>
      </c>
      <c r="CB43" s="18">
        <v>3.6</v>
      </c>
      <c r="CC43" s="20">
        <f t="shared" si="14"/>
        <v>-1035</v>
      </c>
      <c r="CQ43" s="25"/>
      <c r="CR43" s="24"/>
      <c r="CT43" s="17">
        <v>2.9</v>
      </c>
      <c r="CU43" s="13">
        <f t="shared" si="10"/>
        <v>4638.25</v>
      </c>
      <c r="CZ43" s="17">
        <v>9.8999999999999897</v>
      </c>
      <c r="DA43" s="13">
        <f t="shared" si="11"/>
        <v>246.14642857143008</v>
      </c>
      <c r="DF43" s="18">
        <v>3.6</v>
      </c>
      <c r="DG43" s="20">
        <f t="shared" si="15"/>
        <v>3877</v>
      </c>
      <c r="DU43" s="249"/>
    </row>
    <row r="44" spans="2:125">
      <c r="B44" s="86"/>
      <c r="D44" s="25"/>
      <c r="E44" s="24"/>
      <c r="G44" s="17">
        <v>3.1</v>
      </c>
      <c r="H44">
        <f t="shared" si="4"/>
        <v>-5570</v>
      </c>
      <c r="M44" s="17">
        <v>10.1</v>
      </c>
      <c r="N44" s="13">
        <f t="shared" si="5"/>
        <v>-587.78571428571468</v>
      </c>
      <c r="S44" s="228">
        <v>3.7</v>
      </c>
      <c r="T44" s="229">
        <f t="shared" si="12"/>
        <v>-5090</v>
      </c>
      <c r="U44" s="13"/>
      <c r="AG44" s="25"/>
      <c r="AH44" s="24"/>
      <c r="AJ44" s="17">
        <v>3</v>
      </c>
      <c r="AK44">
        <f t="shared" si="8"/>
        <v>21100</v>
      </c>
      <c r="AP44" s="17">
        <v>9.9999999999999893</v>
      </c>
      <c r="AQ44" s="13">
        <f t="shared" si="9"/>
        <v>571.42857142857974</v>
      </c>
      <c r="AV44" s="228">
        <v>3.7</v>
      </c>
      <c r="AW44" s="229">
        <f t="shared" si="13"/>
        <v>17341</v>
      </c>
      <c r="BJ44" s="249"/>
      <c r="BK44" s="257"/>
      <c r="BL44" s="86"/>
      <c r="BP44" s="17">
        <v>3.1</v>
      </c>
      <c r="BQ44">
        <f t="shared" si="6"/>
        <v>-1110</v>
      </c>
      <c r="BV44" s="17">
        <v>10.1</v>
      </c>
      <c r="BW44" s="13">
        <f t="shared" si="7"/>
        <v>-162.96428571428555</v>
      </c>
      <c r="CB44" s="18">
        <v>3.7</v>
      </c>
      <c r="CC44" s="20">
        <f t="shared" si="14"/>
        <v>-1020</v>
      </c>
      <c r="CQ44" s="25"/>
      <c r="CR44" s="24"/>
      <c r="CT44" s="17">
        <v>3</v>
      </c>
      <c r="CU44" s="13">
        <f t="shared" si="10"/>
        <v>4525</v>
      </c>
      <c r="CZ44" s="17">
        <v>9.9999999999999893</v>
      </c>
      <c r="DA44" s="13">
        <f t="shared" si="11"/>
        <v>228.57142857142935</v>
      </c>
      <c r="DF44" s="18">
        <v>3.7</v>
      </c>
      <c r="DG44" s="20">
        <f t="shared" si="15"/>
        <v>3774.25</v>
      </c>
      <c r="DU44" s="249"/>
    </row>
    <row r="45" spans="2:125">
      <c r="B45" s="86"/>
      <c r="D45" s="25"/>
      <c r="E45" s="24"/>
      <c r="G45" s="17">
        <v>3.2</v>
      </c>
      <c r="H45">
        <f t="shared" ref="H45:H76" si="16">$H$8+$H$9*G45</f>
        <v>-5490</v>
      </c>
      <c r="M45" s="17">
        <v>10.199999999999999</v>
      </c>
      <c r="N45" s="13">
        <f t="shared" ref="N45:N76" si="17">$N$10+$N$9*M45+($N$8*M45^2)</f>
        <v>-548.28571428571468</v>
      </c>
      <c r="S45" s="228">
        <v>3.8</v>
      </c>
      <c r="T45" s="229">
        <f t="shared" si="12"/>
        <v>-5010</v>
      </c>
      <c r="U45" s="13"/>
      <c r="AG45" s="25"/>
      <c r="AH45" s="24"/>
      <c r="AJ45" s="17">
        <v>3.1</v>
      </c>
      <c r="AK45">
        <f t="shared" si="8"/>
        <v>20539</v>
      </c>
      <c r="AP45" s="17">
        <v>10.1</v>
      </c>
      <c r="AQ45" s="13">
        <f t="shared" si="9"/>
        <v>510.62142857141589</v>
      </c>
      <c r="AV45" s="228">
        <v>3.8</v>
      </c>
      <c r="AW45" s="229">
        <f t="shared" si="13"/>
        <v>16836</v>
      </c>
      <c r="BJ45" s="249"/>
      <c r="BK45" s="257"/>
      <c r="BL45" s="86"/>
      <c r="BP45" s="17">
        <v>3.2</v>
      </c>
      <c r="BQ45">
        <f t="shared" ref="BQ45:BQ76" si="18" xml:space="preserve"> $BQ$8*BP45 +$BQ$9</f>
        <v>-1095</v>
      </c>
      <c r="BV45" s="17">
        <v>10.199999999999999</v>
      </c>
      <c r="BW45" s="13">
        <f t="shared" ref="BW45:BW76" si="19">$BW$8*(BV45)^2 + $BW$9*BV45 + $BW$10</f>
        <v>-154.71428571428555</v>
      </c>
      <c r="CB45" s="18">
        <v>3.8</v>
      </c>
      <c r="CC45" s="20">
        <f t="shared" si="14"/>
        <v>-1005</v>
      </c>
      <c r="CQ45" s="25"/>
      <c r="CR45" s="24"/>
      <c r="CT45" s="17">
        <v>3.1</v>
      </c>
      <c r="CU45" s="13">
        <f t="shared" si="10"/>
        <v>4413.25</v>
      </c>
      <c r="CZ45" s="17">
        <v>10.1</v>
      </c>
      <c r="DA45" s="13">
        <f t="shared" si="11"/>
        <v>211.85357142856992</v>
      </c>
      <c r="DF45" s="18">
        <v>3.8</v>
      </c>
      <c r="DG45" s="20">
        <f t="shared" si="15"/>
        <v>3673</v>
      </c>
      <c r="DU45" s="249"/>
    </row>
    <row r="46" spans="2:125">
      <c r="B46" s="86"/>
      <c r="D46" s="25"/>
      <c r="E46" s="24"/>
      <c r="G46" s="17">
        <v>3.3</v>
      </c>
      <c r="H46">
        <f t="shared" si="16"/>
        <v>-5410</v>
      </c>
      <c r="M46" s="17">
        <v>10.3</v>
      </c>
      <c r="N46" s="13">
        <f t="shared" si="17"/>
        <v>-510.07142857143026</v>
      </c>
      <c r="S46" s="228">
        <v>3.9</v>
      </c>
      <c r="T46" s="229">
        <f t="shared" si="12"/>
        <v>-4930</v>
      </c>
      <c r="U46" s="13"/>
      <c r="AG46" s="25"/>
      <c r="AH46" s="24"/>
      <c r="AJ46" s="17">
        <v>3.2</v>
      </c>
      <c r="AK46">
        <f t="shared" ref="AK46:AK77" si="20">$AK$8*AJ46^2+$AK$9*AJ46+$AK$10</f>
        <v>19986</v>
      </c>
      <c r="AP46" s="17">
        <v>10.199999999999999</v>
      </c>
      <c r="AQ46" s="13">
        <f t="shared" ref="AQ46:AQ77" si="21">$AQ$8*AP46^3 + $AQ$9*AP46^2 + $AQ$10 *AP46 + $AQ$11</f>
        <v>453.82857142858848</v>
      </c>
      <c r="AV46" s="228">
        <v>3.9</v>
      </c>
      <c r="AW46" s="229">
        <f t="shared" si="13"/>
        <v>16339</v>
      </c>
      <c r="BJ46" s="249"/>
      <c r="BK46" s="257"/>
      <c r="BL46" s="86"/>
      <c r="BP46" s="17">
        <v>3.3</v>
      </c>
      <c r="BQ46">
        <f t="shared" si="18"/>
        <v>-1080</v>
      </c>
      <c r="BV46" s="17">
        <v>10.3</v>
      </c>
      <c r="BW46" s="13">
        <f t="shared" si="19"/>
        <v>-146.67857142857156</v>
      </c>
      <c r="CB46" s="18">
        <v>3.9</v>
      </c>
      <c r="CC46" s="20">
        <f t="shared" si="14"/>
        <v>-990</v>
      </c>
      <c r="CQ46" s="25"/>
      <c r="CR46" s="24"/>
      <c r="CT46" s="17">
        <v>3.2</v>
      </c>
      <c r="CU46" s="13">
        <f t="shared" ref="CU46:CU77" si="22">$CU$8*CT46^2 + $CU$9*CT46 + $CU$10</f>
        <v>4303</v>
      </c>
      <c r="CZ46" s="17">
        <v>10.199999999999999</v>
      </c>
      <c r="DA46" s="13">
        <f t="shared" si="11"/>
        <v>195.97142857142717</v>
      </c>
      <c r="DF46" s="18">
        <v>3.9</v>
      </c>
      <c r="DG46" s="20">
        <f t="shared" si="15"/>
        <v>3573.25</v>
      </c>
      <c r="DU46" s="249"/>
    </row>
    <row r="47" spans="2:125">
      <c r="B47" s="86"/>
      <c r="D47" s="25"/>
      <c r="E47" s="24"/>
      <c r="G47" s="17">
        <v>3.4</v>
      </c>
      <c r="H47">
        <f t="shared" si="16"/>
        <v>-5330</v>
      </c>
      <c r="M47" s="17">
        <v>10.4</v>
      </c>
      <c r="N47" s="13">
        <f t="shared" si="17"/>
        <v>-473.1428571428587</v>
      </c>
      <c r="S47" s="228">
        <v>4</v>
      </c>
      <c r="T47" s="229">
        <f t="shared" si="12"/>
        <v>-4850</v>
      </c>
      <c r="U47" s="13"/>
      <c r="AG47" s="25"/>
      <c r="AH47" s="24"/>
      <c r="AJ47" s="17">
        <v>3.3</v>
      </c>
      <c r="AK47">
        <f t="shared" si="20"/>
        <v>19441</v>
      </c>
      <c r="AP47" s="17">
        <v>10.3</v>
      </c>
      <c r="AQ47" s="13">
        <f t="shared" si="21"/>
        <v>400.92142857142608</v>
      </c>
      <c r="AV47" s="228">
        <v>4</v>
      </c>
      <c r="AW47" s="229">
        <f t="shared" si="13"/>
        <v>15850</v>
      </c>
      <c r="BJ47" s="249"/>
      <c r="BK47" s="257"/>
      <c r="BL47" s="86"/>
      <c r="BP47" s="17">
        <v>3.4</v>
      </c>
      <c r="BQ47">
        <f t="shared" si="18"/>
        <v>-1065</v>
      </c>
      <c r="BV47" s="17">
        <v>10.4</v>
      </c>
      <c r="BW47" s="13">
        <f t="shared" si="19"/>
        <v>-138.85714285714289</v>
      </c>
      <c r="CB47" s="18">
        <v>4</v>
      </c>
      <c r="CC47" s="20">
        <f t="shared" si="14"/>
        <v>-975</v>
      </c>
      <c r="CQ47" s="25"/>
      <c r="CR47" s="24"/>
      <c r="CT47" s="17">
        <v>3.3</v>
      </c>
      <c r="CU47" s="13">
        <f t="shared" si="22"/>
        <v>4194.25</v>
      </c>
      <c r="CZ47" s="17">
        <v>10.3</v>
      </c>
      <c r="DA47" s="13">
        <f t="shared" si="11"/>
        <v>180.90357142857101</v>
      </c>
      <c r="DF47" s="18">
        <v>4</v>
      </c>
      <c r="DG47" s="20">
        <f t="shared" si="15"/>
        <v>3475</v>
      </c>
      <c r="DU47" s="249"/>
    </row>
    <row r="48" spans="2:125">
      <c r="B48" s="86"/>
      <c r="D48" s="25"/>
      <c r="E48" s="24"/>
      <c r="G48" s="17">
        <v>3.5</v>
      </c>
      <c r="H48">
        <f t="shared" si="16"/>
        <v>-5250</v>
      </c>
      <c r="M48" s="17">
        <v>10.5</v>
      </c>
      <c r="N48" s="13">
        <f t="shared" si="17"/>
        <v>-437.50000000000091</v>
      </c>
      <c r="S48" s="228">
        <v>4.0999999999999996</v>
      </c>
      <c r="T48" s="229">
        <f t="shared" si="12"/>
        <v>-4770</v>
      </c>
      <c r="U48" s="13"/>
      <c r="AG48" s="25"/>
      <c r="AH48" s="24"/>
      <c r="AJ48" s="17">
        <v>3.4</v>
      </c>
      <c r="AK48">
        <f t="shared" si="20"/>
        <v>18904</v>
      </c>
      <c r="AP48" s="17">
        <v>10.4</v>
      </c>
      <c r="AQ48" s="13">
        <f t="shared" si="21"/>
        <v>351.7714285714319</v>
      </c>
      <c r="AV48" s="228">
        <v>4.0999999999999996</v>
      </c>
      <c r="AW48" s="229">
        <f t="shared" si="13"/>
        <v>15369</v>
      </c>
      <c r="BJ48" s="249"/>
      <c r="BK48" s="257"/>
      <c r="BL48" s="86"/>
      <c r="BP48" s="17">
        <v>3.5</v>
      </c>
      <c r="BQ48">
        <f t="shared" si="18"/>
        <v>-1050</v>
      </c>
      <c r="BV48" s="17">
        <v>10.5</v>
      </c>
      <c r="BW48" s="13">
        <f t="shared" si="19"/>
        <v>-131.25</v>
      </c>
      <c r="CB48" s="18">
        <v>4.0999999999999996</v>
      </c>
      <c r="CC48" s="20">
        <f t="shared" si="14"/>
        <v>-960</v>
      </c>
      <c r="CQ48" s="25"/>
      <c r="CR48" s="24"/>
      <c r="CT48" s="17">
        <v>3.4</v>
      </c>
      <c r="CU48" s="13">
        <f t="shared" si="22"/>
        <v>4087</v>
      </c>
      <c r="CZ48" s="17">
        <v>10.4</v>
      </c>
      <c r="DA48" s="13">
        <f t="shared" si="11"/>
        <v>166.6285714285732</v>
      </c>
      <c r="DF48" s="18">
        <v>4.0999999999999996</v>
      </c>
      <c r="DG48" s="20">
        <f t="shared" si="15"/>
        <v>3378.2500000000009</v>
      </c>
      <c r="DU48" s="249"/>
    </row>
    <row r="49" spans="2:125">
      <c r="B49" s="86"/>
      <c r="D49" s="25"/>
      <c r="E49" s="24"/>
      <c r="G49" s="17">
        <v>3.6</v>
      </c>
      <c r="H49">
        <f t="shared" si="16"/>
        <v>-5170</v>
      </c>
      <c r="M49" s="17">
        <v>10.6</v>
      </c>
      <c r="N49" s="13">
        <f t="shared" si="17"/>
        <v>-403.14285714285779</v>
      </c>
      <c r="S49" s="228">
        <v>4.2</v>
      </c>
      <c r="T49" s="229">
        <f t="shared" si="12"/>
        <v>-4690</v>
      </c>
      <c r="U49" s="13"/>
      <c r="AG49" s="25"/>
      <c r="AH49" s="24"/>
      <c r="AJ49" s="17">
        <v>3.5</v>
      </c>
      <c r="AK49">
        <f t="shared" si="20"/>
        <v>18375</v>
      </c>
      <c r="AP49" s="17">
        <v>10.5</v>
      </c>
      <c r="AQ49" s="13">
        <f t="shared" si="21"/>
        <v>306.25</v>
      </c>
      <c r="AV49" s="228">
        <v>4.2</v>
      </c>
      <c r="AW49" s="229">
        <f t="shared" si="13"/>
        <v>14896</v>
      </c>
      <c r="BJ49" s="249"/>
      <c r="BK49" s="257"/>
      <c r="BL49" s="86"/>
      <c r="BP49" s="17">
        <v>3.6</v>
      </c>
      <c r="BQ49">
        <f t="shared" si="18"/>
        <v>-1035</v>
      </c>
      <c r="BV49" s="17">
        <v>10.6</v>
      </c>
      <c r="BW49" s="13">
        <f t="shared" si="19"/>
        <v>-123.85714285714266</v>
      </c>
      <c r="CB49" s="18">
        <v>4.2</v>
      </c>
      <c r="CC49" s="20">
        <f t="shared" si="14"/>
        <v>-945</v>
      </c>
      <c r="CQ49" s="25"/>
      <c r="CR49" s="24"/>
      <c r="CT49" s="17">
        <v>3.5</v>
      </c>
      <c r="CU49" s="13">
        <f t="shared" si="22"/>
        <v>3981.25</v>
      </c>
      <c r="CZ49" s="17">
        <v>10.5</v>
      </c>
      <c r="DA49" s="13">
        <f t="shared" si="11"/>
        <v>153.125</v>
      </c>
      <c r="DF49" s="18">
        <v>4.2</v>
      </c>
      <c r="DG49" s="20">
        <f t="shared" si="15"/>
        <v>3283</v>
      </c>
      <c r="DU49" s="249"/>
    </row>
    <row r="50" spans="2:125">
      <c r="B50" s="86"/>
      <c r="D50" s="25"/>
      <c r="E50" s="24"/>
      <c r="G50" s="17">
        <v>3.7</v>
      </c>
      <c r="H50">
        <f t="shared" si="16"/>
        <v>-5090</v>
      </c>
      <c r="M50" s="17">
        <v>10.7</v>
      </c>
      <c r="N50" s="13">
        <f t="shared" si="17"/>
        <v>-370.07142857142844</v>
      </c>
      <c r="S50" s="228">
        <v>4.3</v>
      </c>
      <c r="T50" s="229">
        <f t="shared" si="12"/>
        <v>-4610</v>
      </c>
      <c r="U50" s="13"/>
      <c r="AG50" s="25"/>
      <c r="AH50" s="24"/>
      <c r="AJ50" s="17">
        <v>3.6</v>
      </c>
      <c r="AK50">
        <f t="shared" si="20"/>
        <v>17854</v>
      </c>
      <c r="AP50" s="17">
        <v>10.6</v>
      </c>
      <c r="AQ50" s="13">
        <f t="shared" si="21"/>
        <v>264.2285714285681</v>
      </c>
      <c r="AV50" s="228">
        <v>4.3</v>
      </c>
      <c r="AW50" s="229">
        <f t="shared" si="13"/>
        <v>14431</v>
      </c>
      <c r="BJ50" s="249"/>
      <c r="BK50" s="257"/>
      <c r="BL50" s="86"/>
      <c r="BP50" s="17">
        <v>3.7</v>
      </c>
      <c r="BQ50">
        <f t="shared" si="18"/>
        <v>-1020</v>
      </c>
      <c r="BV50" s="17">
        <v>10.7</v>
      </c>
      <c r="BW50" s="13">
        <f t="shared" si="19"/>
        <v>-116.6785714285711</v>
      </c>
      <c r="CB50" s="18">
        <v>4.3</v>
      </c>
      <c r="CC50" s="20">
        <f t="shared" si="14"/>
        <v>-930</v>
      </c>
      <c r="CQ50" s="25"/>
      <c r="CR50" s="24"/>
      <c r="CT50" s="17">
        <v>3.6</v>
      </c>
      <c r="CU50" s="13">
        <f t="shared" si="22"/>
        <v>3877</v>
      </c>
      <c r="CZ50" s="17">
        <v>10.6</v>
      </c>
      <c r="DA50" s="13">
        <f t="shared" si="11"/>
        <v>140.37142857142862</v>
      </c>
      <c r="DF50" s="18">
        <v>4.3</v>
      </c>
      <c r="DG50" s="20">
        <f t="shared" si="15"/>
        <v>3189.25</v>
      </c>
      <c r="DU50" s="249"/>
    </row>
    <row r="51" spans="2:125">
      <c r="B51" s="86"/>
      <c r="D51" s="25"/>
      <c r="E51" s="24"/>
      <c r="G51" s="17">
        <v>3.8</v>
      </c>
      <c r="H51">
        <f t="shared" si="16"/>
        <v>-5010</v>
      </c>
      <c r="M51" s="17">
        <v>10.8</v>
      </c>
      <c r="N51" s="13">
        <f t="shared" si="17"/>
        <v>-338.28571428571558</v>
      </c>
      <c r="S51" s="228">
        <v>4.4000000000000004</v>
      </c>
      <c r="T51" s="229">
        <f t="shared" si="12"/>
        <v>-4530</v>
      </c>
      <c r="U51" s="13"/>
      <c r="AG51" s="25"/>
      <c r="AH51" s="24"/>
      <c r="AJ51" s="17">
        <v>3.7</v>
      </c>
      <c r="AK51">
        <f t="shared" si="20"/>
        <v>17341</v>
      </c>
      <c r="AP51" s="17">
        <v>10.7</v>
      </c>
      <c r="AQ51" s="13">
        <f t="shared" si="21"/>
        <v>225.57857142858848</v>
      </c>
      <c r="AV51" s="228">
        <v>4.4000000000000004</v>
      </c>
      <c r="AW51" s="229">
        <f t="shared" si="13"/>
        <v>13974</v>
      </c>
      <c r="BJ51" s="249"/>
      <c r="BK51" s="257"/>
      <c r="BL51" s="86"/>
      <c r="BP51" s="17">
        <v>3.8</v>
      </c>
      <c r="BQ51">
        <f t="shared" si="18"/>
        <v>-1005</v>
      </c>
      <c r="BV51" s="17">
        <v>10.8</v>
      </c>
      <c r="BW51" s="13">
        <f t="shared" si="19"/>
        <v>-109.71428571428578</v>
      </c>
      <c r="CB51" s="18">
        <v>4.4000000000000004</v>
      </c>
      <c r="CC51" s="20">
        <f t="shared" si="14"/>
        <v>-915</v>
      </c>
      <c r="CQ51" s="25"/>
      <c r="CR51" s="24"/>
      <c r="CT51" s="17">
        <v>3.7</v>
      </c>
      <c r="CU51" s="13">
        <f t="shared" si="22"/>
        <v>3774.25</v>
      </c>
      <c r="CZ51" s="17">
        <v>10.7</v>
      </c>
      <c r="DA51" s="13">
        <f t="shared" si="11"/>
        <v>128.34642857142535</v>
      </c>
      <c r="DF51" s="18">
        <v>4.4000000000000004</v>
      </c>
      <c r="DG51" s="20">
        <f t="shared" si="15"/>
        <v>3096.9999999999991</v>
      </c>
      <c r="DU51" s="249"/>
    </row>
    <row r="52" spans="2:125">
      <c r="B52" s="86"/>
      <c r="D52" s="25"/>
      <c r="E52" s="24"/>
      <c r="G52" s="17">
        <v>3.9</v>
      </c>
      <c r="H52">
        <f t="shared" si="16"/>
        <v>-4930</v>
      </c>
      <c r="M52" s="17">
        <v>10.9</v>
      </c>
      <c r="N52" s="13">
        <f t="shared" si="17"/>
        <v>-307.78571428571558</v>
      </c>
      <c r="S52" s="228">
        <v>4.5</v>
      </c>
      <c r="T52" s="229">
        <f t="shared" si="12"/>
        <v>-4450</v>
      </c>
      <c r="U52" s="13"/>
      <c r="AG52" s="25"/>
      <c r="AH52" s="24"/>
      <c r="AJ52" s="17">
        <v>3.8</v>
      </c>
      <c r="AK52">
        <f t="shared" si="20"/>
        <v>16836</v>
      </c>
      <c r="AP52" s="17">
        <v>10.8</v>
      </c>
      <c r="AQ52" s="13">
        <f t="shared" si="21"/>
        <v>190.17142857142608</v>
      </c>
      <c r="AV52" s="228">
        <v>4.5</v>
      </c>
      <c r="AW52" s="229">
        <f t="shared" si="13"/>
        <v>13525</v>
      </c>
      <c r="BJ52" s="249"/>
      <c r="BK52" s="257"/>
      <c r="BL52" s="86"/>
      <c r="BP52" s="17">
        <v>3.9</v>
      </c>
      <c r="BQ52">
        <f t="shared" si="18"/>
        <v>-990</v>
      </c>
      <c r="BV52" s="17">
        <v>10.9</v>
      </c>
      <c r="BW52" s="13">
        <f t="shared" si="19"/>
        <v>-102.96428571428555</v>
      </c>
      <c r="CB52" s="18">
        <v>4.5</v>
      </c>
      <c r="CC52" s="20">
        <f t="shared" si="14"/>
        <v>-900</v>
      </c>
      <c r="CQ52" s="25"/>
      <c r="CR52" s="24"/>
      <c r="CT52" s="17">
        <v>3.8</v>
      </c>
      <c r="CU52" s="13">
        <f t="shared" si="22"/>
        <v>3673</v>
      </c>
      <c r="CZ52" s="17">
        <v>10.8</v>
      </c>
      <c r="DA52" s="13">
        <f t="shared" si="11"/>
        <v>117.02857142857465</v>
      </c>
      <c r="DF52" s="18">
        <v>4.5</v>
      </c>
      <c r="DG52" s="20">
        <f t="shared" si="15"/>
        <v>3006.25</v>
      </c>
      <c r="DU52" s="249"/>
    </row>
    <row r="53" spans="2:125">
      <c r="B53" s="266"/>
      <c r="D53" s="25"/>
      <c r="E53" s="24"/>
      <c r="G53" s="17">
        <v>4</v>
      </c>
      <c r="H53">
        <f t="shared" si="16"/>
        <v>-4850</v>
      </c>
      <c r="M53" s="17">
        <v>11</v>
      </c>
      <c r="N53" s="13">
        <f t="shared" si="17"/>
        <v>-278.57142857142935</v>
      </c>
      <c r="S53" s="228">
        <v>4.5999999999999996</v>
      </c>
      <c r="T53" s="229">
        <f t="shared" si="12"/>
        <v>-4370</v>
      </c>
      <c r="U53" s="13"/>
      <c r="AG53" s="25"/>
      <c r="AH53" s="24"/>
      <c r="AJ53" s="17">
        <v>3.9</v>
      </c>
      <c r="AK53">
        <f t="shared" si="20"/>
        <v>16339</v>
      </c>
      <c r="AP53" s="17">
        <v>10.9</v>
      </c>
      <c r="AQ53" s="13">
        <f t="shared" si="21"/>
        <v>157.87857142857683</v>
      </c>
      <c r="AV53" s="228">
        <v>4.5999999999999996</v>
      </c>
      <c r="AW53" s="229">
        <f t="shared" si="13"/>
        <v>13084</v>
      </c>
      <c r="BJ53" s="249"/>
      <c r="BK53" s="257"/>
      <c r="BL53" s="86"/>
      <c r="BP53" s="17">
        <v>4</v>
      </c>
      <c r="BQ53">
        <f t="shared" si="18"/>
        <v>-975</v>
      </c>
      <c r="BV53" s="17">
        <v>11</v>
      </c>
      <c r="BW53" s="13">
        <f t="shared" si="19"/>
        <v>-96.428571428571331</v>
      </c>
      <c r="CB53" s="18">
        <v>4.5999999999999996</v>
      </c>
      <c r="CC53" s="20">
        <f t="shared" si="14"/>
        <v>-885</v>
      </c>
      <c r="CQ53" s="25"/>
      <c r="CR53" s="24"/>
      <c r="CT53" s="17">
        <v>3.9</v>
      </c>
      <c r="CU53" s="13">
        <f t="shared" si="22"/>
        <v>3573.25</v>
      </c>
      <c r="CZ53" s="17">
        <v>10.9</v>
      </c>
      <c r="DA53" s="13">
        <f t="shared" si="11"/>
        <v>106.39642857142826</v>
      </c>
      <c r="DF53" s="18">
        <v>4.5999999999999996</v>
      </c>
      <c r="DG53" s="20">
        <f t="shared" si="15"/>
        <v>2917.0000000000009</v>
      </c>
      <c r="DU53" s="249"/>
    </row>
    <row r="54" spans="2:125">
      <c r="B54" s="86"/>
      <c r="D54" s="25"/>
      <c r="E54" s="24"/>
      <c r="G54" s="17">
        <v>4.0999999999999996</v>
      </c>
      <c r="H54">
        <f t="shared" si="16"/>
        <v>-4770</v>
      </c>
      <c r="M54" s="17">
        <v>11.1</v>
      </c>
      <c r="N54" s="13">
        <f t="shared" si="17"/>
        <v>-250.64285714285779</v>
      </c>
      <c r="S54" s="228">
        <v>4.7</v>
      </c>
      <c r="T54" s="229">
        <f t="shared" si="12"/>
        <v>-4290</v>
      </c>
      <c r="U54" s="13"/>
      <c r="AG54" s="25"/>
      <c r="AH54" s="24"/>
      <c r="AJ54" s="17">
        <v>4</v>
      </c>
      <c r="AK54">
        <f t="shared" si="20"/>
        <v>15850</v>
      </c>
      <c r="AP54" s="17">
        <v>11</v>
      </c>
      <c r="AQ54" s="13">
        <f t="shared" si="21"/>
        <v>128.57142857143481</v>
      </c>
      <c r="AV54" s="228">
        <v>4.7</v>
      </c>
      <c r="AW54" s="229">
        <f t="shared" si="13"/>
        <v>12651</v>
      </c>
      <c r="BJ54" s="249"/>
      <c r="BK54" s="257"/>
      <c r="BL54" s="86"/>
      <c r="BP54" s="17">
        <v>4.0999999999999996</v>
      </c>
      <c r="BQ54">
        <f t="shared" si="18"/>
        <v>-960</v>
      </c>
      <c r="BV54" s="17">
        <v>11.1</v>
      </c>
      <c r="BW54" s="13">
        <f t="shared" si="19"/>
        <v>-90.107142857142662</v>
      </c>
      <c r="CB54" s="18">
        <v>4.7</v>
      </c>
      <c r="CC54" s="20">
        <f t="shared" si="14"/>
        <v>-870</v>
      </c>
      <c r="CQ54" s="25"/>
      <c r="CR54" s="24"/>
      <c r="CT54" s="17">
        <v>4</v>
      </c>
      <c r="CU54" s="13">
        <f t="shared" si="22"/>
        <v>3475</v>
      </c>
      <c r="CZ54" s="17">
        <v>11</v>
      </c>
      <c r="DA54" s="13">
        <f t="shared" si="11"/>
        <v>96.428571428572468</v>
      </c>
      <c r="DF54" s="18">
        <v>4.7</v>
      </c>
      <c r="DG54" s="20">
        <f t="shared" si="15"/>
        <v>2829.25</v>
      </c>
      <c r="DU54" s="249"/>
    </row>
    <row r="55" spans="2:125">
      <c r="B55" s="86"/>
      <c r="D55" s="25"/>
      <c r="E55" s="24"/>
      <c r="G55" s="17">
        <v>4.2</v>
      </c>
      <c r="H55">
        <f t="shared" si="16"/>
        <v>-4690</v>
      </c>
      <c r="M55" s="17">
        <v>11.2</v>
      </c>
      <c r="N55" s="13">
        <f t="shared" si="17"/>
        <v>-224</v>
      </c>
      <c r="S55" s="228">
        <v>4.8</v>
      </c>
      <c r="T55" s="229">
        <f t="shared" si="12"/>
        <v>-4210</v>
      </c>
      <c r="U55" s="13"/>
      <c r="AG55" s="25"/>
      <c r="AH55" s="24"/>
      <c r="AJ55" s="17">
        <v>4.0999999999999996</v>
      </c>
      <c r="AK55">
        <f t="shared" si="20"/>
        <v>15369</v>
      </c>
      <c r="AP55" s="17">
        <v>11.1</v>
      </c>
      <c r="AQ55" s="13">
        <f t="shared" si="21"/>
        <v>102.12142857143772</v>
      </c>
      <c r="AV55" s="228">
        <v>4.8</v>
      </c>
      <c r="AW55" s="229">
        <f t="shared" si="13"/>
        <v>12226</v>
      </c>
      <c r="BJ55" s="249"/>
      <c r="BK55" s="257"/>
      <c r="BL55" s="86"/>
      <c r="BP55" s="17">
        <v>4.2</v>
      </c>
      <c r="BQ55">
        <f t="shared" si="18"/>
        <v>-945</v>
      </c>
      <c r="BV55" s="17">
        <v>11.2</v>
      </c>
      <c r="BW55" s="13">
        <f t="shared" si="19"/>
        <v>-83.999999999999773</v>
      </c>
      <c r="CB55" s="18">
        <v>4.8</v>
      </c>
      <c r="CC55" s="20">
        <f t="shared" si="14"/>
        <v>-855</v>
      </c>
      <c r="CQ55" s="25"/>
      <c r="CR55" s="24"/>
      <c r="CT55" s="17">
        <v>4.0999999999999996</v>
      </c>
      <c r="CU55" s="13">
        <f t="shared" si="22"/>
        <v>3378.2500000000009</v>
      </c>
      <c r="CZ55" s="17">
        <v>11.1</v>
      </c>
      <c r="DA55" s="13">
        <f t="shared" si="11"/>
        <v>87.10357142857174</v>
      </c>
      <c r="DF55" s="18">
        <v>4.8</v>
      </c>
      <c r="DG55" s="20">
        <f t="shared" si="15"/>
        <v>2743</v>
      </c>
      <c r="DU55" s="249"/>
    </row>
    <row r="56" spans="2:125">
      <c r="B56" s="86"/>
      <c r="D56" s="25"/>
      <c r="E56" s="24"/>
      <c r="G56" s="17">
        <v>4.3</v>
      </c>
      <c r="H56">
        <f t="shared" si="16"/>
        <v>-4610</v>
      </c>
      <c r="M56" s="17">
        <v>11.3</v>
      </c>
      <c r="N56" s="13">
        <f t="shared" si="17"/>
        <v>-198.6428571428587</v>
      </c>
      <c r="S56" s="228">
        <v>4.9000000000000004</v>
      </c>
      <c r="T56" s="229">
        <f t="shared" si="12"/>
        <v>-4130</v>
      </c>
      <c r="U56" s="13"/>
      <c r="AG56" s="25"/>
      <c r="AH56" s="24"/>
      <c r="AJ56" s="17">
        <v>4.2</v>
      </c>
      <c r="AK56">
        <f t="shared" si="20"/>
        <v>14896</v>
      </c>
      <c r="AP56" s="17">
        <v>11.2</v>
      </c>
      <c r="AQ56" s="13">
        <f t="shared" si="21"/>
        <v>78.400000000008731</v>
      </c>
      <c r="AV56" s="228">
        <v>4.9000000000000004</v>
      </c>
      <c r="AW56" s="229">
        <f t="shared" si="13"/>
        <v>11809</v>
      </c>
      <c r="BJ56" s="249"/>
      <c r="BK56" s="257"/>
      <c r="BL56" s="86"/>
      <c r="BP56" s="17">
        <v>4.3</v>
      </c>
      <c r="BQ56">
        <f t="shared" si="18"/>
        <v>-930</v>
      </c>
      <c r="BV56" s="17">
        <v>11.3</v>
      </c>
      <c r="BW56" s="13">
        <f t="shared" si="19"/>
        <v>-78.10714285714289</v>
      </c>
      <c r="CB56" s="18">
        <v>4.9000000000000004</v>
      </c>
      <c r="CC56" s="20">
        <f t="shared" si="14"/>
        <v>-840</v>
      </c>
      <c r="CQ56" s="25"/>
      <c r="CR56" s="24"/>
      <c r="CT56" s="17">
        <v>4.2</v>
      </c>
      <c r="CU56" s="13">
        <f t="shared" si="22"/>
        <v>3283</v>
      </c>
      <c r="CZ56" s="17">
        <v>11.2</v>
      </c>
      <c r="DA56" s="13">
        <f t="shared" si="11"/>
        <v>78.399999999997817</v>
      </c>
      <c r="DF56" s="18">
        <v>4.9000000000000004</v>
      </c>
      <c r="DG56" s="20">
        <f t="shared" si="15"/>
        <v>2658.25</v>
      </c>
      <c r="DU56" s="249"/>
    </row>
    <row r="57" spans="2:125">
      <c r="B57" s="86"/>
      <c r="D57" s="25"/>
      <c r="E57" s="24"/>
      <c r="G57" s="17">
        <v>4.4000000000000004</v>
      </c>
      <c r="H57">
        <f t="shared" si="16"/>
        <v>-4530</v>
      </c>
      <c r="M57" s="17">
        <v>11.4</v>
      </c>
      <c r="N57" s="13">
        <f t="shared" si="17"/>
        <v>-174.57142857142935</v>
      </c>
      <c r="S57" s="228">
        <v>5</v>
      </c>
      <c r="T57" s="229">
        <f t="shared" si="12"/>
        <v>-4050</v>
      </c>
      <c r="U57" s="13"/>
      <c r="AG57" s="25"/>
      <c r="AH57" s="24"/>
      <c r="AJ57" s="17">
        <v>4.3</v>
      </c>
      <c r="AK57">
        <f t="shared" si="20"/>
        <v>14431</v>
      </c>
      <c r="AP57" s="17">
        <v>11.3</v>
      </c>
      <c r="AQ57" s="13">
        <f t="shared" si="21"/>
        <v>57.278571428571013</v>
      </c>
      <c r="AV57" s="228">
        <v>5</v>
      </c>
      <c r="AW57" s="229">
        <f t="shared" si="13"/>
        <v>11400</v>
      </c>
      <c r="BJ57" s="249"/>
      <c r="BK57" s="257"/>
      <c r="BL57" s="86"/>
      <c r="BP57" s="17">
        <v>4.4000000000000004</v>
      </c>
      <c r="BQ57">
        <f t="shared" si="18"/>
        <v>-915</v>
      </c>
      <c r="BV57" s="17">
        <v>11.4</v>
      </c>
      <c r="BW57" s="13">
        <f t="shared" si="19"/>
        <v>-72.428571428571331</v>
      </c>
      <c r="CB57" s="18">
        <v>5</v>
      </c>
      <c r="CC57" s="20">
        <f t="shared" si="14"/>
        <v>-825</v>
      </c>
      <c r="CQ57" s="25"/>
      <c r="CR57" s="24"/>
      <c r="CT57" s="17">
        <v>4.3</v>
      </c>
      <c r="CU57" s="13">
        <f t="shared" si="22"/>
        <v>3189.25</v>
      </c>
      <c r="CZ57" s="17">
        <v>11.3</v>
      </c>
      <c r="DA57" s="13">
        <f t="shared" si="11"/>
        <v>70.296428571427896</v>
      </c>
      <c r="DF57" s="18">
        <v>5</v>
      </c>
      <c r="DG57" s="20">
        <f t="shared" si="15"/>
        <v>2575</v>
      </c>
      <c r="DU57" s="249"/>
    </row>
    <row r="58" spans="2:125">
      <c r="B58" s="86"/>
      <c r="D58" s="25"/>
      <c r="E58" s="24"/>
      <c r="G58" s="17">
        <v>4.5</v>
      </c>
      <c r="H58">
        <f t="shared" si="16"/>
        <v>-4450</v>
      </c>
      <c r="M58" s="17">
        <v>11.5</v>
      </c>
      <c r="N58" s="13">
        <f t="shared" si="17"/>
        <v>-151.78571428571558</v>
      </c>
      <c r="S58" s="228">
        <v>5.0999999999999996</v>
      </c>
      <c r="T58" s="229">
        <f t="shared" si="12"/>
        <v>-3970.0000000000005</v>
      </c>
      <c r="U58" s="13"/>
      <c r="AG58" s="25"/>
      <c r="AH58" s="24"/>
      <c r="AJ58" s="17">
        <v>4.4000000000000004</v>
      </c>
      <c r="AK58">
        <f t="shared" si="20"/>
        <v>13974</v>
      </c>
      <c r="AP58" s="17">
        <v>11.4</v>
      </c>
      <c r="AQ58" s="13">
        <f t="shared" si="21"/>
        <v>38.628571428576834</v>
      </c>
      <c r="AV58" s="228">
        <v>5.0999999999999996</v>
      </c>
      <c r="AW58" s="229">
        <f t="shared" si="13"/>
        <v>10999</v>
      </c>
      <c r="BJ58" s="249"/>
      <c r="BK58" s="257"/>
      <c r="BL58" s="86"/>
      <c r="BP58" s="17">
        <v>4.5</v>
      </c>
      <c r="BQ58">
        <f t="shared" si="18"/>
        <v>-900</v>
      </c>
      <c r="BV58" s="17">
        <v>11.5</v>
      </c>
      <c r="BW58" s="13">
        <f t="shared" si="19"/>
        <v>-66.964285714285552</v>
      </c>
      <c r="CB58" s="18">
        <v>5.0999999999999996</v>
      </c>
      <c r="CC58" s="20">
        <f t="shared" si="14"/>
        <v>-810</v>
      </c>
      <c r="CQ58" s="25"/>
      <c r="CR58" s="24"/>
      <c r="CT58" s="17">
        <v>4.4000000000000004</v>
      </c>
      <c r="CU58" s="13">
        <f t="shared" si="22"/>
        <v>3096.9999999999991</v>
      </c>
      <c r="CZ58" s="17">
        <v>11.4</v>
      </c>
      <c r="DA58" s="13">
        <f t="shared" si="11"/>
        <v>62.77142857142826</v>
      </c>
      <c r="DF58" s="18">
        <v>5.0999999999999996</v>
      </c>
      <c r="DG58" s="20">
        <f t="shared" si="15"/>
        <v>2493.2500000000009</v>
      </c>
      <c r="DU58" s="249"/>
    </row>
    <row r="59" spans="2:125">
      <c r="B59" s="86"/>
      <c r="D59" s="25"/>
      <c r="E59" s="24"/>
      <c r="G59" s="17">
        <v>4.5999999999999996</v>
      </c>
      <c r="H59">
        <f t="shared" si="16"/>
        <v>-4370</v>
      </c>
      <c r="M59" s="17">
        <v>11.6</v>
      </c>
      <c r="N59" s="13">
        <f t="shared" si="17"/>
        <v>-130.28571428571558</v>
      </c>
      <c r="S59" s="228">
        <v>5.2</v>
      </c>
      <c r="T59" s="229">
        <f t="shared" si="12"/>
        <v>-3890</v>
      </c>
      <c r="U59" s="13"/>
      <c r="AG59" s="25"/>
      <c r="AH59" s="24"/>
      <c r="AJ59" s="17">
        <v>4.5</v>
      </c>
      <c r="AK59">
        <f t="shared" si="20"/>
        <v>13525</v>
      </c>
      <c r="AP59" s="17">
        <v>11.5</v>
      </c>
      <c r="AQ59" s="13">
        <f t="shared" si="21"/>
        <v>22.321428571434808</v>
      </c>
      <c r="AV59" s="228">
        <v>5.2</v>
      </c>
      <c r="AW59" s="229">
        <f t="shared" si="13"/>
        <v>10606</v>
      </c>
      <c r="BJ59" s="249"/>
      <c r="BK59" s="257"/>
      <c r="BL59" s="86"/>
      <c r="BP59" s="17">
        <v>4.5999999999999996</v>
      </c>
      <c r="BQ59">
        <f t="shared" si="18"/>
        <v>-885</v>
      </c>
      <c r="BV59" s="17">
        <v>11.6</v>
      </c>
      <c r="BW59" s="13">
        <f t="shared" si="19"/>
        <v>-61.714285714285552</v>
      </c>
      <c r="CB59" s="18">
        <v>5.2</v>
      </c>
      <c r="CC59" s="20">
        <f t="shared" si="14"/>
        <v>-795</v>
      </c>
      <c r="CQ59" s="25"/>
      <c r="CR59" s="24"/>
      <c r="CT59" s="17">
        <v>4.5</v>
      </c>
      <c r="CU59" s="13">
        <f t="shared" si="22"/>
        <v>3006.25</v>
      </c>
      <c r="CZ59" s="17">
        <v>11.5</v>
      </c>
      <c r="DA59" s="13">
        <f t="shared" si="11"/>
        <v>55.803571428572468</v>
      </c>
      <c r="DF59" s="18">
        <v>5.2</v>
      </c>
      <c r="DG59" s="20">
        <f t="shared" si="15"/>
        <v>2413</v>
      </c>
      <c r="DU59" s="249"/>
    </row>
    <row r="60" spans="2:125">
      <c r="B60" s="86"/>
      <c r="D60" s="25"/>
      <c r="E60" s="24"/>
      <c r="G60" s="17">
        <v>4.7</v>
      </c>
      <c r="H60">
        <f t="shared" si="16"/>
        <v>-4290</v>
      </c>
      <c r="M60" s="17">
        <v>11.7</v>
      </c>
      <c r="N60" s="13">
        <f t="shared" si="17"/>
        <v>-110.07142857142935</v>
      </c>
      <c r="S60" s="228">
        <v>5.3</v>
      </c>
      <c r="T60" s="229">
        <f t="shared" si="12"/>
        <v>-3810</v>
      </c>
      <c r="U60" s="13"/>
      <c r="AG60" s="25"/>
      <c r="AH60" s="24"/>
      <c r="AJ60" s="17">
        <v>4.5999999999999996</v>
      </c>
      <c r="AK60">
        <f t="shared" si="20"/>
        <v>13084</v>
      </c>
      <c r="AP60" s="17">
        <v>11.6</v>
      </c>
      <c r="AQ60" s="13">
        <f t="shared" si="21"/>
        <v>8.2285714285681024</v>
      </c>
      <c r="AV60" s="228">
        <v>5.3</v>
      </c>
      <c r="AW60" s="229">
        <f t="shared" si="13"/>
        <v>10221</v>
      </c>
      <c r="BJ60" s="249"/>
      <c r="BK60" s="257"/>
      <c r="BL60" s="250"/>
      <c r="BP60" s="17">
        <v>4.7</v>
      </c>
      <c r="BQ60">
        <f t="shared" si="18"/>
        <v>-870</v>
      </c>
      <c r="BV60" s="17">
        <v>11.7</v>
      </c>
      <c r="BW60" s="13">
        <f t="shared" si="19"/>
        <v>-56.678571428571104</v>
      </c>
      <c r="CB60" s="18">
        <v>5.3</v>
      </c>
      <c r="CC60" s="20">
        <f t="shared" si="14"/>
        <v>-780</v>
      </c>
      <c r="CQ60" s="25"/>
      <c r="CR60" s="24"/>
      <c r="CT60" s="17">
        <v>4.5999999999999996</v>
      </c>
      <c r="CU60" s="13">
        <f t="shared" si="22"/>
        <v>2917.0000000000009</v>
      </c>
      <c r="CZ60" s="17">
        <v>11.6</v>
      </c>
      <c r="DA60" s="13">
        <f t="shared" si="11"/>
        <v>49.371428571428623</v>
      </c>
      <c r="DF60" s="18">
        <v>5.3</v>
      </c>
      <c r="DG60" s="20">
        <f t="shared" si="15"/>
        <v>2334.25</v>
      </c>
      <c r="DU60" s="249"/>
    </row>
    <row r="61" spans="2:125">
      <c r="B61" s="86"/>
      <c r="D61" s="25"/>
      <c r="E61" s="24"/>
      <c r="G61" s="17">
        <v>4.8</v>
      </c>
      <c r="H61">
        <f t="shared" si="16"/>
        <v>-4210</v>
      </c>
      <c r="M61" s="17">
        <v>11.8</v>
      </c>
      <c r="N61" s="13">
        <f t="shared" si="17"/>
        <v>-91.142857142858702</v>
      </c>
      <c r="S61" s="228">
        <v>5.4</v>
      </c>
      <c r="T61" s="229">
        <f t="shared" si="12"/>
        <v>-3730</v>
      </c>
      <c r="U61" s="13"/>
      <c r="AG61" s="25"/>
      <c r="AH61" s="24"/>
      <c r="AJ61" s="17">
        <v>4.7</v>
      </c>
      <c r="AK61">
        <f t="shared" si="20"/>
        <v>12651</v>
      </c>
      <c r="AP61" s="17">
        <v>11.7</v>
      </c>
      <c r="AQ61" s="13">
        <f t="shared" si="21"/>
        <v>-3.7785714285710128</v>
      </c>
      <c r="AV61" s="228">
        <v>5.4</v>
      </c>
      <c r="AW61" s="229">
        <f t="shared" si="13"/>
        <v>9844</v>
      </c>
      <c r="BJ61" s="249"/>
      <c r="BK61" s="257"/>
      <c r="BL61" s="86"/>
      <c r="BP61" s="17">
        <v>4.8</v>
      </c>
      <c r="BQ61">
        <f t="shared" si="18"/>
        <v>-855</v>
      </c>
      <c r="BV61" s="17">
        <v>11.8</v>
      </c>
      <c r="BW61" s="13">
        <f t="shared" si="19"/>
        <v>-51.857142857143117</v>
      </c>
      <c r="CB61" s="18">
        <v>5.4</v>
      </c>
      <c r="CC61" s="20">
        <f t="shared" si="14"/>
        <v>-765</v>
      </c>
      <c r="CQ61" s="25"/>
      <c r="CR61" s="24"/>
      <c r="CT61" s="17">
        <v>4.7</v>
      </c>
      <c r="CU61" s="13">
        <f t="shared" si="22"/>
        <v>2829.25</v>
      </c>
      <c r="CZ61" s="17">
        <v>11.7</v>
      </c>
      <c r="DA61" s="13">
        <f t="shared" si="11"/>
        <v>43.453571428568466</v>
      </c>
      <c r="DF61" s="18">
        <v>5.4</v>
      </c>
      <c r="DG61" s="20">
        <f t="shared" si="15"/>
        <v>2257</v>
      </c>
      <c r="DU61" s="249"/>
    </row>
    <row r="62" spans="2:125">
      <c r="B62" s="86"/>
      <c r="D62" s="25"/>
      <c r="E62" s="24"/>
      <c r="G62" s="17">
        <v>4.9000000000000004</v>
      </c>
      <c r="H62">
        <f t="shared" si="16"/>
        <v>-4130</v>
      </c>
      <c r="M62" s="17">
        <v>11.9</v>
      </c>
      <c r="N62" s="13">
        <f t="shared" si="17"/>
        <v>-73.500000000001819</v>
      </c>
      <c r="S62" s="228">
        <v>5.5</v>
      </c>
      <c r="T62" s="229">
        <f t="shared" si="12"/>
        <v>-3650</v>
      </c>
      <c r="U62" s="13"/>
      <c r="AG62" s="25"/>
      <c r="AH62" s="24"/>
      <c r="AJ62" s="17">
        <v>4.8</v>
      </c>
      <c r="AK62">
        <f t="shared" si="20"/>
        <v>12226</v>
      </c>
      <c r="AP62" s="17">
        <v>11.8</v>
      </c>
      <c r="AQ62" s="13">
        <f t="shared" si="21"/>
        <v>-13.828571428559371</v>
      </c>
      <c r="AV62" s="228">
        <v>5.5</v>
      </c>
      <c r="AW62" s="229">
        <f t="shared" si="13"/>
        <v>9475</v>
      </c>
      <c r="BJ62" s="249"/>
      <c r="BK62" s="257"/>
      <c r="BL62" s="86"/>
      <c r="BP62" s="17">
        <v>4.9000000000000004</v>
      </c>
      <c r="BQ62">
        <f t="shared" si="18"/>
        <v>-840</v>
      </c>
      <c r="BV62" s="17">
        <v>11.9</v>
      </c>
      <c r="BW62" s="13">
        <f t="shared" si="19"/>
        <v>-47.25</v>
      </c>
      <c r="CB62" s="18">
        <v>5.5</v>
      </c>
      <c r="CC62" s="20">
        <f t="shared" si="14"/>
        <v>-750</v>
      </c>
      <c r="CQ62" s="25"/>
      <c r="CR62" s="24"/>
      <c r="CT62" s="17">
        <v>4.8</v>
      </c>
      <c r="CU62" s="13">
        <f t="shared" si="22"/>
        <v>2743</v>
      </c>
      <c r="CZ62" s="17">
        <v>11.8</v>
      </c>
      <c r="DA62" s="13">
        <f t="shared" si="11"/>
        <v>38.028571428571013</v>
      </c>
      <c r="DF62" s="18">
        <v>5.5</v>
      </c>
      <c r="DG62" s="20">
        <f t="shared" si="15"/>
        <v>2181.25</v>
      </c>
      <c r="DU62" s="249"/>
    </row>
    <row r="63" spans="2:125">
      <c r="B63" s="86"/>
      <c r="D63" s="25"/>
      <c r="E63" s="24"/>
      <c r="G63" s="17">
        <v>5</v>
      </c>
      <c r="H63">
        <f t="shared" si="16"/>
        <v>-4050</v>
      </c>
      <c r="M63" s="17">
        <v>12</v>
      </c>
      <c r="N63" s="13">
        <f t="shared" si="17"/>
        <v>-57.142857142858702</v>
      </c>
      <c r="S63" s="228">
        <v>5.6</v>
      </c>
      <c r="T63" s="229">
        <f t="shared" si="12"/>
        <v>-3570</v>
      </c>
      <c r="U63" s="13"/>
      <c r="AG63" s="25"/>
      <c r="AH63" s="24"/>
      <c r="AJ63" s="17">
        <v>4.9000000000000004</v>
      </c>
      <c r="AK63">
        <f t="shared" si="20"/>
        <v>11809</v>
      </c>
      <c r="AP63" s="17">
        <v>11.9</v>
      </c>
      <c r="AQ63" s="13">
        <f t="shared" si="21"/>
        <v>-22.049999999988358</v>
      </c>
      <c r="AV63" s="228">
        <v>5.6</v>
      </c>
      <c r="AW63" s="229">
        <f t="shared" si="13"/>
        <v>9114</v>
      </c>
      <c r="BJ63" s="249"/>
      <c r="BK63" s="257"/>
      <c r="BL63" s="86"/>
      <c r="BP63" s="17">
        <v>5</v>
      </c>
      <c r="BQ63">
        <f t="shared" si="18"/>
        <v>-825</v>
      </c>
      <c r="BV63" s="17">
        <v>12</v>
      </c>
      <c r="BW63" s="13">
        <f t="shared" si="19"/>
        <v>-42.857142857142662</v>
      </c>
      <c r="CB63" s="18">
        <v>5.6</v>
      </c>
      <c r="CC63" s="20">
        <f t="shared" si="14"/>
        <v>-735</v>
      </c>
      <c r="CQ63" s="25"/>
      <c r="CR63" s="24"/>
      <c r="CT63" s="17">
        <v>4.9000000000000004</v>
      </c>
      <c r="CU63" s="13">
        <f t="shared" si="22"/>
        <v>2658.25</v>
      </c>
      <c r="CZ63" s="17">
        <v>11.9</v>
      </c>
      <c r="DA63" s="13">
        <f t="shared" si="11"/>
        <v>33.075000000002547</v>
      </c>
      <c r="DF63" s="18">
        <v>5.6</v>
      </c>
      <c r="DG63" s="20">
        <f t="shared" si="15"/>
        <v>2107</v>
      </c>
      <c r="DU63" s="249"/>
    </row>
    <row r="64" spans="2:125">
      <c r="B64" s="86"/>
      <c r="D64" s="25"/>
      <c r="E64" s="24"/>
      <c r="G64" s="17">
        <v>5.0999999999999996</v>
      </c>
      <c r="H64">
        <f t="shared" si="16"/>
        <v>-3970.0000000000005</v>
      </c>
      <c r="M64" s="17">
        <v>12.1</v>
      </c>
      <c r="N64" s="13">
        <f t="shared" si="17"/>
        <v>-42.071428571429351</v>
      </c>
      <c r="S64" s="228">
        <v>5.7</v>
      </c>
      <c r="T64" s="229">
        <f t="shared" si="12"/>
        <v>-3490</v>
      </c>
      <c r="U64" s="13"/>
      <c r="AG64" s="25"/>
      <c r="AH64" s="24"/>
      <c r="AJ64" s="17">
        <v>5</v>
      </c>
      <c r="AK64">
        <f t="shared" si="20"/>
        <v>11400</v>
      </c>
      <c r="AP64" s="17">
        <v>12</v>
      </c>
      <c r="AQ64" s="13">
        <f t="shared" si="21"/>
        <v>-28.571428571420256</v>
      </c>
      <c r="AV64" s="228">
        <v>5.7</v>
      </c>
      <c r="AW64" s="229">
        <f t="shared" si="13"/>
        <v>8761</v>
      </c>
      <c r="BJ64" s="249"/>
      <c r="BK64" s="257"/>
      <c r="BL64" s="86"/>
      <c r="BP64" s="17">
        <v>5.0999999999999996</v>
      </c>
      <c r="BQ64">
        <f t="shared" si="18"/>
        <v>-810</v>
      </c>
      <c r="BV64" s="17">
        <v>12.1</v>
      </c>
      <c r="BW64" s="13">
        <f t="shared" si="19"/>
        <v>-38.678571428571558</v>
      </c>
      <c r="CB64" s="18">
        <v>5.7</v>
      </c>
      <c r="CC64" s="20">
        <f t="shared" si="14"/>
        <v>-720</v>
      </c>
      <c r="CQ64" s="25"/>
      <c r="CR64" s="24"/>
      <c r="CT64" s="17">
        <v>5</v>
      </c>
      <c r="CU64" s="13">
        <f t="shared" si="22"/>
        <v>2575</v>
      </c>
      <c r="CZ64" s="17">
        <v>12</v>
      </c>
      <c r="DA64" s="13">
        <f t="shared" si="11"/>
        <v>28.571428571427532</v>
      </c>
      <c r="DF64" s="18">
        <v>5.7</v>
      </c>
      <c r="DG64" s="20">
        <f t="shared" si="15"/>
        <v>2034.25</v>
      </c>
      <c r="DU64" s="249"/>
    </row>
    <row r="65" spans="2:125">
      <c r="B65" s="86"/>
      <c r="D65" s="25"/>
      <c r="E65" s="24"/>
      <c r="G65" s="17">
        <v>5.2</v>
      </c>
      <c r="H65">
        <f t="shared" si="16"/>
        <v>-3890</v>
      </c>
      <c r="M65" s="17">
        <v>12.2</v>
      </c>
      <c r="N65" s="13">
        <f t="shared" si="17"/>
        <v>-28.285714285713766</v>
      </c>
      <c r="S65" s="228">
        <v>5.8</v>
      </c>
      <c r="T65" s="229">
        <f t="shared" si="12"/>
        <v>-3410</v>
      </c>
      <c r="U65" s="13"/>
      <c r="AG65" s="25"/>
      <c r="AH65" s="24"/>
      <c r="AJ65" s="17">
        <v>5.0999999999999996</v>
      </c>
      <c r="AK65">
        <f t="shared" si="20"/>
        <v>10999</v>
      </c>
      <c r="AP65" s="17">
        <v>12.1</v>
      </c>
      <c r="AQ65" s="13">
        <f t="shared" si="21"/>
        <v>-33.521428571431898</v>
      </c>
      <c r="AV65" s="228">
        <v>5.8</v>
      </c>
      <c r="AW65" s="229">
        <f t="shared" si="13"/>
        <v>8416</v>
      </c>
      <c r="BJ65" s="249"/>
      <c r="BK65" s="257"/>
      <c r="BL65" s="86"/>
      <c r="BP65" s="17">
        <v>5.2</v>
      </c>
      <c r="BQ65">
        <f t="shared" si="18"/>
        <v>-795</v>
      </c>
      <c r="BV65" s="17">
        <v>12.2</v>
      </c>
      <c r="BW65" s="13">
        <f t="shared" si="19"/>
        <v>-34.714285714285325</v>
      </c>
      <c r="CB65" s="18">
        <v>5.8</v>
      </c>
      <c r="CC65" s="20">
        <f t="shared" si="14"/>
        <v>-705</v>
      </c>
      <c r="CQ65" s="25"/>
      <c r="CR65" s="24"/>
      <c r="CT65" s="17">
        <v>5.0999999999999996</v>
      </c>
      <c r="CU65" s="13">
        <f t="shared" si="22"/>
        <v>2493.2500000000009</v>
      </c>
      <c r="CZ65" s="17">
        <v>12.1</v>
      </c>
      <c r="DA65" s="13">
        <f t="shared" si="11"/>
        <v>24.496428571428623</v>
      </c>
      <c r="DF65" s="18">
        <v>5.8</v>
      </c>
      <c r="DG65" s="20">
        <f t="shared" si="15"/>
        <v>1963</v>
      </c>
      <c r="DU65" s="249"/>
    </row>
    <row r="66" spans="2:125">
      <c r="B66" s="86"/>
      <c r="D66" s="25"/>
      <c r="E66" s="24"/>
      <c r="G66" s="17">
        <v>5.3</v>
      </c>
      <c r="H66">
        <f t="shared" si="16"/>
        <v>-3810</v>
      </c>
      <c r="M66" s="17">
        <v>12.3</v>
      </c>
      <c r="N66" s="13">
        <f t="shared" si="17"/>
        <v>-15.785714285717404</v>
      </c>
      <c r="S66" s="228">
        <v>5.9</v>
      </c>
      <c r="T66" s="229">
        <f t="shared" si="12"/>
        <v>-3330</v>
      </c>
      <c r="U66" s="13"/>
      <c r="AG66" s="25"/>
      <c r="AH66" s="24"/>
      <c r="AJ66" s="17">
        <v>5.2</v>
      </c>
      <c r="AK66">
        <f t="shared" si="20"/>
        <v>10606</v>
      </c>
      <c r="AP66" s="17">
        <v>12.2</v>
      </c>
      <c r="AQ66" s="13">
        <f t="shared" si="21"/>
        <v>-37.028571428571013</v>
      </c>
      <c r="AV66" s="228">
        <v>5.9</v>
      </c>
      <c r="AW66" s="229">
        <f t="shared" si="13"/>
        <v>8079</v>
      </c>
      <c r="BJ66" s="249"/>
      <c r="BK66" s="257"/>
      <c r="BL66" s="86"/>
      <c r="BP66" s="17">
        <v>5.3</v>
      </c>
      <c r="BQ66">
        <f t="shared" si="18"/>
        <v>-780</v>
      </c>
      <c r="BV66" s="17">
        <v>12.3</v>
      </c>
      <c r="BW66" s="13">
        <f t="shared" si="19"/>
        <v>-30.964285714285779</v>
      </c>
      <c r="CB66" s="18">
        <v>5.9</v>
      </c>
      <c r="CC66" s="20">
        <f t="shared" si="14"/>
        <v>-690</v>
      </c>
      <c r="CQ66" s="25"/>
      <c r="CR66" s="24"/>
      <c r="CT66" s="17">
        <v>5.2</v>
      </c>
      <c r="CU66" s="13">
        <f t="shared" si="22"/>
        <v>2413</v>
      </c>
      <c r="CZ66" s="17">
        <v>12.2</v>
      </c>
      <c r="DA66" s="13">
        <f t="shared" si="11"/>
        <v>20.828571428570285</v>
      </c>
      <c r="DF66" s="18">
        <v>5.9</v>
      </c>
      <c r="DG66" s="20">
        <f t="shared" si="15"/>
        <v>1893.25</v>
      </c>
      <c r="DU66" s="249"/>
    </row>
    <row r="67" spans="2:125">
      <c r="B67" s="86"/>
      <c r="D67" s="25"/>
      <c r="E67" s="24"/>
      <c r="G67" s="17">
        <v>5.4</v>
      </c>
      <c r="H67">
        <f t="shared" si="16"/>
        <v>-3730</v>
      </c>
      <c r="M67" s="17">
        <v>12.4</v>
      </c>
      <c r="N67" s="13">
        <f t="shared" si="17"/>
        <v>-4.57142857143117</v>
      </c>
      <c r="S67" s="228">
        <v>6</v>
      </c>
      <c r="T67" s="229">
        <f t="shared" si="12"/>
        <v>-3250</v>
      </c>
      <c r="U67" s="13"/>
      <c r="AG67" s="25"/>
      <c r="AH67" s="24"/>
      <c r="AJ67" s="17">
        <v>5.3</v>
      </c>
      <c r="AK67">
        <f t="shared" si="20"/>
        <v>10221</v>
      </c>
      <c r="AP67" s="17">
        <v>12.3</v>
      </c>
      <c r="AQ67" s="13">
        <f t="shared" si="21"/>
        <v>-39.221428571414435</v>
      </c>
      <c r="AV67" s="228">
        <v>6</v>
      </c>
      <c r="AW67" s="229">
        <f t="shared" si="13"/>
        <v>7750</v>
      </c>
      <c r="BJ67" s="249"/>
      <c r="BK67" s="257"/>
      <c r="BL67" s="86"/>
      <c r="BP67" s="17">
        <v>5.4</v>
      </c>
      <c r="BQ67">
        <f t="shared" si="18"/>
        <v>-765</v>
      </c>
      <c r="BV67" s="17">
        <v>12.4</v>
      </c>
      <c r="BW67" s="13">
        <f t="shared" si="19"/>
        <v>-27.428571428571558</v>
      </c>
      <c r="CB67" s="18">
        <v>6</v>
      </c>
      <c r="CC67" s="20">
        <f t="shared" si="14"/>
        <v>-675</v>
      </c>
      <c r="CQ67" s="25"/>
      <c r="CR67" s="24"/>
      <c r="CT67" s="17">
        <v>5.3</v>
      </c>
      <c r="CU67" s="13">
        <f t="shared" si="22"/>
        <v>2334.25</v>
      </c>
      <c r="CZ67" s="17">
        <v>12.3</v>
      </c>
      <c r="DA67" s="13">
        <f t="shared" si="11"/>
        <v>17.546428571429715</v>
      </c>
      <c r="DF67" s="18">
        <v>6</v>
      </c>
      <c r="DG67" s="20">
        <f t="shared" si="15"/>
        <v>1825</v>
      </c>
      <c r="DU67" s="249"/>
    </row>
    <row r="68" spans="2:125">
      <c r="B68" s="86"/>
      <c r="D68" s="25"/>
      <c r="E68" s="24"/>
      <c r="G68" s="17">
        <v>5.5</v>
      </c>
      <c r="H68">
        <f t="shared" si="16"/>
        <v>-3650</v>
      </c>
      <c r="M68" s="17">
        <v>12.5</v>
      </c>
      <c r="N68" s="13">
        <f t="shared" si="17"/>
        <v>5.357142857141298</v>
      </c>
      <c r="S68" s="228">
        <v>6.1</v>
      </c>
      <c r="T68" s="229">
        <f t="shared" si="12"/>
        <v>-3170</v>
      </c>
      <c r="U68" s="13"/>
      <c r="AG68" s="25"/>
      <c r="AH68" s="24"/>
      <c r="AJ68" s="17">
        <v>5.4</v>
      </c>
      <c r="AK68">
        <f t="shared" si="20"/>
        <v>9844</v>
      </c>
      <c r="AP68" s="17">
        <v>12.4</v>
      </c>
      <c r="AQ68" s="13">
        <f t="shared" si="21"/>
        <v>-40.228571428568102</v>
      </c>
      <c r="AV68" s="228">
        <v>6.1</v>
      </c>
      <c r="AW68" s="229">
        <f t="shared" si="13"/>
        <v>7429</v>
      </c>
      <c r="BJ68" s="249"/>
      <c r="BK68" s="257"/>
      <c r="BL68" s="86"/>
      <c r="BP68" s="17">
        <v>5.5</v>
      </c>
      <c r="BQ68">
        <f t="shared" si="18"/>
        <v>-750</v>
      </c>
      <c r="BV68" s="17">
        <v>12.5</v>
      </c>
      <c r="BW68" s="13">
        <f t="shared" si="19"/>
        <v>-24.107142857142662</v>
      </c>
      <c r="CB68" s="18">
        <v>6.1</v>
      </c>
      <c r="CC68" s="20">
        <f t="shared" si="14"/>
        <v>-660</v>
      </c>
      <c r="CQ68" s="25"/>
      <c r="CR68" s="24"/>
      <c r="CT68" s="17">
        <v>5.4</v>
      </c>
      <c r="CU68" s="13">
        <f t="shared" si="22"/>
        <v>2257</v>
      </c>
      <c r="CZ68" s="17">
        <v>12.4</v>
      </c>
      <c r="DA68" s="13">
        <f t="shared" si="11"/>
        <v>14.628571428573196</v>
      </c>
      <c r="DF68" s="18">
        <v>6.1</v>
      </c>
      <c r="DG68" s="20">
        <f t="shared" si="15"/>
        <v>1758.25</v>
      </c>
      <c r="DU68" s="249"/>
    </row>
    <row r="69" spans="2:125">
      <c r="B69" s="86"/>
      <c r="D69" s="25"/>
      <c r="E69" s="24"/>
      <c r="G69" s="17">
        <v>5.6</v>
      </c>
      <c r="H69">
        <f t="shared" si="16"/>
        <v>-3570</v>
      </c>
      <c r="M69" s="17">
        <v>12.6</v>
      </c>
      <c r="N69" s="13">
        <f t="shared" si="17"/>
        <v>14</v>
      </c>
      <c r="S69" s="228">
        <v>6.2</v>
      </c>
      <c r="T69" s="229">
        <f t="shared" si="12"/>
        <v>-3090</v>
      </c>
      <c r="U69" s="13"/>
      <c r="AG69" s="25"/>
      <c r="AH69" s="24"/>
      <c r="AJ69" s="17">
        <v>5.5</v>
      </c>
      <c r="AK69">
        <f t="shared" si="20"/>
        <v>9475</v>
      </c>
      <c r="AP69" s="17">
        <v>12.5</v>
      </c>
      <c r="AQ69" s="13">
        <f t="shared" si="21"/>
        <v>-40.178571428565192</v>
      </c>
      <c r="AV69" s="228">
        <v>6.2</v>
      </c>
      <c r="AW69" s="229">
        <f t="shared" si="13"/>
        <v>7116</v>
      </c>
      <c r="BJ69" s="249"/>
      <c r="BK69" s="257"/>
      <c r="BL69" s="86"/>
      <c r="BP69" s="17">
        <v>5.6</v>
      </c>
      <c r="BQ69">
        <f t="shared" si="18"/>
        <v>-735</v>
      </c>
      <c r="BV69" s="17">
        <v>12.6</v>
      </c>
      <c r="BW69" s="13">
        <f t="shared" si="19"/>
        <v>-21</v>
      </c>
      <c r="CB69" s="18">
        <v>6.2</v>
      </c>
      <c r="CC69" s="20">
        <f t="shared" si="14"/>
        <v>-645</v>
      </c>
      <c r="CQ69" s="25"/>
      <c r="CR69" s="24"/>
      <c r="CT69" s="17">
        <v>5.5</v>
      </c>
      <c r="CU69" s="13">
        <f t="shared" si="22"/>
        <v>2181.25</v>
      </c>
      <c r="CZ69" s="17">
        <v>12.5</v>
      </c>
      <c r="DA69" s="13">
        <f t="shared" si="11"/>
        <v>12.053571428572468</v>
      </c>
      <c r="DF69" s="18">
        <v>6.2</v>
      </c>
      <c r="DG69" s="20">
        <f t="shared" si="15"/>
        <v>1693</v>
      </c>
      <c r="DU69" s="249"/>
    </row>
    <row r="70" spans="2:125">
      <c r="B70" s="86"/>
      <c r="D70" s="25"/>
      <c r="E70" s="24"/>
      <c r="G70" s="17">
        <v>5.7</v>
      </c>
      <c r="H70">
        <f t="shared" si="16"/>
        <v>-3490</v>
      </c>
      <c r="M70" s="17">
        <v>12.7</v>
      </c>
      <c r="N70" s="13">
        <f t="shared" si="17"/>
        <v>21.357142857143117</v>
      </c>
      <c r="S70" s="228">
        <v>6.3</v>
      </c>
      <c r="T70" s="229">
        <f t="shared" si="12"/>
        <v>-3010</v>
      </c>
      <c r="U70" s="13"/>
      <c r="AG70" s="25"/>
      <c r="AH70" s="24"/>
      <c r="AJ70" s="17">
        <v>5.6</v>
      </c>
      <c r="AK70">
        <f t="shared" si="20"/>
        <v>9114</v>
      </c>
      <c r="AP70" s="17">
        <v>12.6</v>
      </c>
      <c r="AQ70" s="13">
        <f t="shared" si="21"/>
        <v>-39.199999999982538</v>
      </c>
      <c r="AV70" s="228">
        <v>6.3</v>
      </c>
      <c r="AW70" s="229">
        <f t="shared" si="13"/>
        <v>6811</v>
      </c>
      <c r="BJ70" s="249"/>
      <c r="BK70" s="257"/>
      <c r="BL70" s="86"/>
      <c r="BP70" s="17">
        <v>5.7</v>
      </c>
      <c r="BQ70">
        <f t="shared" si="18"/>
        <v>-720</v>
      </c>
      <c r="BV70" s="17">
        <v>12.7</v>
      </c>
      <c r="BW70" s="13">
        <f t="shared" si="19"/>
        <v>-18.107142857142662</v>
      </c>
      <c r="CB70" s="18">
        <v>6.3</v>
      </c>
      <c r="CC70" s="20">
        <f t="shared" si="14"/>
        <v>-630</v>
      </c>
      <c r="CQ70" s="25"/>
      <c r="CR70" s="24"/>
      <c r="CT70" s="17">
        <v>5.6</v>
      </c>
      <c r="CU70" s="13">
        <f t="shared" si="22"/>
        <v>2107</v>
      </c>
      <c r="CZ70" s="17">
        <v>12.6</v>
      </c>
      <c r="DA70" s="13">
        <f t="shared" si="11"/>
        <v>9.7999999999992724</v>
      </c>
      <c r="DF70" s="18">
        <v>6.3</v>
      </c>
      <c r="DG70" s="20">
        <f t="shared" si="15"/>
        <v>1629.25</v>
      </c>
      <c r="DU70" s="249"/>
    </row>
    <row r="71" spans="2:125">
      <c r="B71" s="86"/>
      <c r="D71" s="25"/>
      <c r="E71" s="24"/>
      <c r="G71" s="17">
        <v>5.8</v>
      </c>
      <c r="H71">
        <f t="shared" si="16"/>
        <v>-3410</v>
      </c>
      <c r="M71" s="17">
        <v>12.8</v>
      </c>
      <c r="N71" s="13">
        <f t="shared" si="17"/>
        <v>27.42857142856883</v>
      </c>
      <c r="S71" s="228">
        <v>6.4</v>
      </c>
      <c r="T71" s="229">
        <f t="shared" ref="T71:T77" si="23">H77</f>
        <v>-2930</v>
      </c>
      <c r="U71" s="13"/>
      <c r="AG71" s="25"/>
      <c r="AH71" s="24"/>
      <c r="AJ71" s="17">
        <v>5.7</v>
      </c>
      <c r="AK71">
        <f t="shared" si="20"/>
        <v>8761</v>
      </c>
      <c r="AP71" s="17">
        <v>12.7</v>
      </c>
      <c r="AQ71" s="13">
        <f t="shared" si="21"/>
        <v>-37.421428571426077</v>
      </c>
      <c r="AV71" s="228">
        <v>6.4</v>
      </c>
      <c r="AW71" s="229">
        <f t="shared" ref="AW71:AW77" si="24">AK78</f>
        <v>6514</v>
      </c>
      <c r="BJ71" s="249"/>
      <c r="BK71" s="257"/>
      <c r="BL71" s="86"/>
      <c r="BP71" s="17">
        <v>5.8</v>
      </c>
      <c r="BQ71">
        <f t="shared" si="18"/>
        <v>-705</v>
      </c>
      <c r="BV71" s="17">
        <v>12.8</v>
      </c>
      <c r="BW71" s="13">
        <f t="shared" si="19"/>
        <v>-15.428571428571558</v>
      </c>
      <c r="CB71" s="18">
        <v>6.4</v>
      </c>
      <c r="CC71" s="20">
        <f t="shared" ref="CC71:CC77" si="25">BQ77</f>
        <v>-615</v>
      </c>
      <c r="CQ71" s="25"/>
      <c r="CR71" s="24"/>
      <c r="CT71" s="17">
        <v>5.7</v>
      </c>
      <c r="CU71" s="13">
        <f t="shared" si="22"/>
        <v>2034.25</v>
      </c>
      <c r="CZ71" s="17">
        <v>12.7</v>
      </c>
      <c r="DA71" s="13">
        <f t="shared" si="11"/>
        <v>7.8464285714289872</v>
      </c>
      <c r="DF71" s="18">
        <v>6.4</v>
      </c>
      <c r="DG71" s="20">
        <f t="shared" ref="DG71:DG77" si="26">CU78</f>
        <v>1567</v>
      </c>
      <c r="DU71" s="249"/>
    </row>
    <row r="72" spans="2:125">
      <c r="B72" s="86"/>
      <c r="D72" s="25"/>
      <c r="E72" s="24"/>
      <c r="G72" s="17">
        <v>5.9</v>
      </c>
      <c r="H72">
        <f t="shared" si="16"/>
        <v>-3330</v>
      </c>
      <c r="M72" s="17">
        <v>12.9</v>
      </c>
      <c r="N72" s="13">
        <f t="shared" si="17"/>
        <v>32.214285714284415</v>
      </c>
      <c r="S72" s="228">
        <v>6.5</v>
      </c>
      <c r="T72" s="229">
        <f t="shared" si="23"/>
        <v>-2850</v>
      </c>
      <c r="U72" s="13"/>
      <c r="AG72" s="25"/>
      <c r="AH72" s="24"/>
      <c r="AJ72" s="17">
        <v>5.8</v>
      </c>
      <c r="AK72">
        <f t="shared" si="20"/>
        <v>8416</v>
      </c>
      <c r="AP72" s="17">
        <v>12.8</v>
      </c>
      <c r="AQ72" s="13">
        <f t="shared" si="21"/>
        <v>-34.971428571414435</v>
      </c>
      <c r="AV72" s="228">
        <v>6.5</v>
      </c>
      <c r="AW72" s="229">
        <f t="shared" si="24"/>
        <v>6225</v>
      </c>
      <c r="BJ72" s="249"/>
      <c r="BK72" s="257"/>
      <c r="BL72" s="86"/>
      <c r="BP72" s="17">
        <v>5.9</v>
      </c>
      <c r="BQ72">
        <f t="shared" si="18"/>
        <v>-690</v>
      </c>
      <c r="BV72" s="17">
        <v>12.9</v>
      </c>
      <c r="BW72" s="13">
        <f t="shared" si="19"/>
        <v>-12.964285714285325</v>
      </c>
      <c r="CB72" s="18">
        <v>6.5</v>
      </c>
      <c r="CC72" s="20">
        <f t="shared" si="25"/>
        <v>-600</v>
      </c>
      <c r="CQ72" s="25"/>
      <c r="CR72" s="24"/>
      <c r="CT72" s="17">
        <v>5.8</v>
      </c>
      <c r="CU72" s="13">
        <f t="shared" si="22"/>
        <v>1963</v>
      </c>
      <c r="CZ72" s="17">
        <v>12.8</v>
      </c>
      <c r="DA72" s="13">
        <f t="shared" si="11"/>
        <v>6.1714285714297148</v>
      </c>
      <c r="DF72" s="18">
        <v>6.5</v>
      </c>
      <c r="DG72" s="20">
        <f t="shared" si="26"/>
        <v>1506.25</v>
      </c>
      <c r="DU72" s="249"/>
    </row>
    <row r="73" spans="2:125">
      <c r="B73" s="86"/>
      <c r="D73" s="25"/>
      <c r="E73" s="24"/>
      <c r="G73" s="17">
        <v>6</v>
      </c>
      <c r="H73">
        <f t="shared" si="16"/>
        <v>-3250</v>
      </c>
      <c r="M73" s="17">
        <v>13</v>
      </c>
      <c r="N73" s="13">
        <f t="shared" si="17"/>
        <v>35.714285714284415</v>
      </c>
      <c r="S73" s="228">
        <v>6.6</v>
      </c>
      <c r="T73" s="229">
        <f t="shared" si="23"/>
        <v>-2770</v>
      </c>
      <c r="U73" s="13"/>
      <c r="AG73" s="25"/>
      <c r="AH73" s="24"/>
      <c r="AJ73" s="17">
        <v>5.9</v>
      </c>
      <c r="AK73">
        <f t="shared" si="20"/>
        <v>8079</v>
      </c>
      <c r="AP73" s="17">
        <v>12.9</v>
      </c>
      <c r="AQ73" s="13">
        <f t="shared" si="21"/>
        <v>-31.978571428568102</v>
      </c>
      <c r="AV73" s="228">
        <v>6.6</v>
      </c>
      <c r="AW73" s="229">
        <f t="shared" si="24"/>
        <v>5944</v>
      </c>
      <c r="BJ73" s="249"/>
      <c r="BK73" s="257"/>
      <c r="BL73" s="86"/>
      <c r="BP73" s="17">
        <v>6</v>
      </c>
      <c r="BQ73">
        <f t="shared" si="18"/>
        <v>-675</v>
      </c>
      <c r="BV73" s="17">
        <v>13</v>
      </c>
      <c r="BW73" s="13">
        <f t="shared" si="19"/>
        <v>-10.714285714285325</v>
      </c>
      <c r="CB73" s="18">
        <v>6.6</v>
      </c>
      <c r="CC73" s="20">
        <f t="shared" si="25"/>
        <v>-585</v>
      </c>
      <c r="CQ73" s="25"/>
      <c r="CR73" s="24"/>
      <c r="CT73" s="17">
        <v>5.9</v>
      </c>
      <c r="CU73" s="13">
        <f t="shared" si="22"/>
        <v>1893.25</v>
      </c>
      <c r="CZ73" s="17">
        <v>12.9</v>
      </c>
      <c r="DA73" s="13">
        <f t="shared" si="11"/>
        <v>4.7535714285695576</v>
      </c>
      <c r="DF73" s="18">
        <v>6.6</v>
      </c>
      <c r="DG73" s="20">
        <f t="shared" si="26"/>
        <v>1447</v>
      </c>
      <c r="DU73" s="249"/>
    </row>
    <row r="74" spans="2:125">
      <c r="B74" s="86"/>
      <c r="D74" s="25"/>
      <c r="E74" s="24"/>
      <c r="G74" s="17">
        <v>6.1</v>
      </c>
      <c r="H74">
        <f t="shared" si="16"/>
        <v>-3170</v>
      </c>
      <c r="M74" s="17">
        <v>13.1</v>
      </c>
      <c r="N74" s="13">
        <f t="shared" si="17"/>
        <v>37.928571428570649</v>
      </c>
      <c r="S74" s="228">
        <v>6.7</v>
      </c>
      <c r="T74" s="229">
        <f t="shared" si="23"/>
        <v>-2690</v>
      </c>
      <c r="U74" s="13"/>
      <c r="AG74" s="25"/>
      <c r="AH74" s="24"/>
      <c r="AJ74" s="17">
        <v>6</v>
      </c>
      <c r="AK74">
        <f t="shared" si="20"/>
        <v>7750</v>
      </c>
      <c r="AP74" s="17">
        <v>13</v>
      </c>
      <c r="AQ74" s="13">
        <f t="shared" si="21"/>
        <v>-28.571428571420256</v>
      </c>
      <c r="AV74" s="228">
        <v>6.7</v>
      </c>
      <c r="AW74" s="229">
        <f t="shared" si="24"/>
        <v>5671</v>
      </c>
      <c r="BJ74" s="249"/>
      <c r="BK74" s="257"/>
      <c r="BL74" s="86"/>
      <c r="BP74" s="17">
        <v>6.1</v>
      </c>
      <c r="BQ74">
        <f t="shared" si="18"/>
        <v>-660</v>
      </c>
      <c r="BV74" s="17">
        <v>13.1</v>
      </c>
      <c r="BW74" s="13">
        <f t="shared" si="19"/>
        <v>-8.6785714285711038</v>
      </c>
      <c r="CB74" s="18">
        <v>6.7</v>
      </c>
      <c r="CC74" s="20">
        <f t="shared" si="25"/>
        <v>-570</v>
      </c>
      <c r="CQ74" s="25"/>
      <c r="CR74" s="24"/>
      <c r="CT74" s="17">
        <v>6</v>
      </c>
      <c r="CU74" s="13">
        <f t="shared" si="22"/>
        <v>1825</v>
      </c>
      <c r="CZ74" s="17">
        <v>13</v>
      </c>
      <c r="DA74" s="13">
        <f t="shared" si="11"/>
        <v>3.571428571427532</v>
      </c>
      <c r="DF74" s="18">
        <v>6.7</v>
      </c>
      <c r="DG74" s="20">
        <f t="shared" si="26"/>
        <v>1389.25</v>
      </c>
      <c r="DU74" s="249"/>
    </row>
    <row r="75" spans="2:125">
      <c r="B75" s="86"/>
      <c r="D75" s="25"/>
      <c r="E75" s="24"/>
      <c r="G75" s="17">
        <v>6.2</v>
      </c>
      <c r="H75">
        <f t="shared" si="16"/>
        <v>-3090</v>
      </c>
      <c r="M75" s="17">
        <v>13.2</v>
      </c>
      <c r="N75" s="13">
        <f t="shared" si="17"/>
        <v>38.857142857143117</v>
      </c>
      <c r="S75" s="228">
        <v>6.8</v>
      </c>
      <c r="T75" s="229">
        <f t="shared" si="23"/>
        <v>-2610</v>
      </c>
      <c r="U75" s="13"/>
      <c r="AG75" s="25"/>
      <c r="AH75" s="24"/>
      <c r="AJ75" s="17">
        <v>6.1</v>
      </c>
      <c r="AK75">
        <f t="shared" si="20"/>
        <v>7429</v>
      </c>
      <c r="AP75" s="17">
        <v>13.1</v>
      </c>
      <c r="AQ75" s="13">
        <f t="shared" si="21"/>
        <v>-24.878571428562282</v>
      </c>
      <c r="AV75" s="228">
        <v>6.8</v>
      </c>
      <c r="AW75" s="229">
        <f t="shared" si="24"/>
        <v>5406</v>
      </c>
      <c r="BJ75" s="249"/>
      <c r="BK75" s="257"/>
      <c r="BL75" s="86"/>
      <c r="BP75" s="17">
        <v>6.2</v>
      </c>
      <c r="BQ75">
        <f t="shared" si="18"/>
        <v>-645</v>
      </c>
      <c r="BV75" s="17">
        <v>13.2</v>
      </c>
      <c r="BW75" s="13">
        <f t="shared" si="19"/>
        <v>-6.8571428571422075</v>
      </c>
      <c r="CB75" s="18">
        <v>6.8</v>
      </c>
      <c r="CC75" s="20">
        <f t="shared" si="25"/>
        <v>-555</v>
      </c>
      <c r="CQ75" s="25"/>
      <c r="CR75" s="24"/>
      <c r="CT75" s="17">
        <v>6.1</v>
      </c>
      <c r="CU75" s="13">
        <f t="shared" si="22"/>
        <v>1758.25</v>
      </c>
      <c r="CZ75" s="17">
        <v>13.1</v>
      </c>
      <c r="DA75" s="13">
        <f t="shared" si="11"/>
        <v>2.6035714285681024</v>
      </c>
      <c r="DF75" s="18">
        <v>6.8</v>
      </c>
      <c r="DG75" s="20">
        <f t="shared" si="26"/>
        <v>1333</v>
      </c>
      <c r="DU75" s="249"/>
    </row>
    <row r="76" spans="2:125">
      <c r="B76" s="86"/>
      <c r="D76" s="25"/>
      <c r="E76" s="24"/>
      <c r="G76" s="17">
        <v>6.3</v>
      </c>
      <c r="H76">
        <f t="shared" si="16"/>
        <v>-3010</v>
      </c>
      <c r="M76" s="17">
        <v>13.3</v>
      </c>
      <c r="N76" s="13">
        <f t="shared" si="17"/>
        <v>38.499999999998181</v>
      </c>
      <c r="S76" s="228">
        <v>6.9</v>
      </c>
      <c r="T76" s="229">
        <f t="shared" si="23"/>
        <v>-2530</v>
      </c>
      <c r="U76" s="13"/>
      <c r="AG76" s="25"/>
      <c r="AH76" s="24"/>
      <c r="AJ76" s="17">
        <v>6.2</v>
      </c>
      <c r="AK76">
        <f t="shared" si="20"/>
        <v>7116</v>
      </c>
      <c r="AP76" s="17">
        <v>13.2</v>
      </c>
      <c r="AQ76" s="13">
        <f t="shared" si="21"/>
        <v>-21.028571428585565</v>
      </c>
      <c r="AV76" s="228">
        <v>6.9</v>
      </c>
      <c r="AW76" s="229">
        <f t="shared" si="24"/>
        <v>5149</v>
      </c>
      <c r="BJ76" s="249"/>
      <c r="BK76" s="257"/>
      <c r="BL76" s="86"/>
      <c r="BP76" s="17">
        <v>6.3</v>
      </c>
      <c r="BQ76">
        <f t="shared" si="18"/>
        <v>-630</v>
      </c>
      <c r="BV76" s="17">
        <v>13.3</v>
      </c>
      <c r="BW76" s="13">
        <f t="shared" si="19"/>
        <v>-5.25</v>
      </c>
      <c r="CB76" s="18">
        <v>6.9</v>
      </c>
      <c r="CC76" s="20">
        <f t="shared" si="25"/>
        <v>-540</v>
      </c>
      <c r="CQ76" s="25"/>
      <c r="CR76" s="24"/>
      <c r="CT76" s="17">
        <v>6.2</v>
      </c>
      <c r="CU76" s="13">
        <f t="shared" si="22"/>
        <v>1693</v>
      </c>
      <c r="CZ76" s="17">
        <v>13.2</v>
      </c>
      <c r="DA76" s="13">
        <f t="shared" si="11"/>
        <v>1.8285714285666472</v>
      </c>
      <c r="DF76" s="18">
        <v>6.9</v>
      </c>
      <c r="DG76" s="20">
        <f t="shared" si="26"/>
        <v>1278.25</v>
      </c>
      <c r="DU76" s="249"/>
    </row>
    <row r="77" spans="2:125">
      <c r="B77" s="86"/>
      <c r="D77" s="25"/>
      <c r="E77" s="24"/>
      <c r="G77" s="17">
        <v>6.4</v>
      </c>
      <c r="H77">
        <f t="shared" ref="H77:H83" si="27">$H$8+$H$9*G77</f>
        <v>-2930</v>
      </c>
      <c r="M77" s="17">
        <v>13.4</v>
      </c>
      <c r="N77" s="13">
        <f t="shared" ref="N77:N83" si="28">$N$10+$N$9*M77+($N$8*M77^2)</f>
        <v>36.857142857141298</v>
      </c>
      <c r="S77" s="228">
        <v>7</v>
      </c>
      <c r="T77" s="229">
        <f t="shared" si="23"/>
        <v>-2450</v>
      </c>
      <c r="U77" s="13"/>
      <c r="AG77" s="25"/>
      <c r="AH77" s="24"/>
      <c r="AJ77" s="17">
        <v>6.3</v>
      </c>
      <c r="AK77">
        <f t="shared" si="20"/>
        <v>6811</v>
      </c>
      <c r="AP77" s="17">
        <v>13.3</v>
      </c>
      <c r="AQ77" s="13">
        <f t="shared" si="21"/>
        <v>-17.149999999994179</v>
      </c>
      <c r="AV77" s="228">
        <v>7</v>
      </c>
      <c r="AW77" s="229">
        <f t="shared" si="24"/>
        <v>4900</v>
      </c>
      <c r="BJ77" s="249"/>
      <c r="BK77" s="257"/>
      <c r="BL77" s="86"/>
      <c r="BP77" s="17">
        <v>6.4</v>
      </c>
      <c r="BQ77">
        <f t="shared" ref="BQ77:BQ83" si="29" xml:space="preserve"> $BQ$8*BP77 +$BQ$9</f>
        <v>-615</v>
      </c>
      <c r="BV77" s="17">
        <v>13.4</v>
      </c>
      <c r="BW77" s="13">
        <f t="shared" ref="BW77:BW83" si="30">$BW$8*(BV77)^2 + $BW$9*BV77 + $BW$10</f>
        <v>-3.8571428571426623</v>
      </c>
      <c r="CB77" s="18">
        <v>7</v>
      </c>
      <c r="CC77" s="20">
        <f t="shared" si="25"/>
        <v>-525</v>
      </c>
      <c r="CQ77" s="25"/>
      <c r="CR77" s="24"/>
      <c r="CT77" s="17">
        <v>6.3</v>
      </c>
      <c r="CU77" s="13">
        <f t="shared" si="22"/>
        <v>1629.25</v>
      </c>
      <c r="CZ77" s="17">
        <v>13.3</v>
      </c>
      <c r="DA77" s="13">
        <f t="shared" si="11"/>
        <v>1.2250000000021828</v>
      </c>
      <c r="DF77" s="18">
        <v>7</v>
      </c>
      <c r="DG77" s="20">
        <f t="shared" si="26"/>
        <v>1225</v>
      </c>
      <c r="DU77" s="249"/>
    </row>
    <row r="78" spans="2:125">
      <c r="B78" s="86"/>
      <c r="D78" s="25"/>
      <c r="E78" s="24"/>
      <c r="G78" s="17">
        <v>6.5</v>
      </c>
      <c r="H78">
        <f t="shared" si="27"/>
        <v>-2850</v>
      </c>
      <c r="M78" s="17">
        <v>13.5</v>
      </c>
      <c r="N78" s="13">
        <f t="shared" si="28"/>
        <v>33.928571428570649</v>
      </c>
      <c r="S78" s="228">
        <v>7.1</v>
      </c>
      <c r="T78" s="229">
        <f t="shared" ref="T78:T109" si="31">N14</f>
        <v>-2370.6428571428573</v>
      </c>
      <c r="U78" s="13"/>
      <c r="AG78" s="25"/>
      <c r="AH78" s="24"/>
      <c r="AJ78" s="17">
        <v>6.4</v>
      </c>
      <c r="AK78">
        <f t="shared" ref="AK78:AK84" si="32">$AK$8*AJ78^2+$AK$9*AJ78+$AK$10</f>
        <v>6514</v>
      </c>
      <c r="AP78" s="17">
        <v>13.4</v>
      </c>
      <c r="AQ78" s="13">
        <f t="shared" ref="AQ78:AQ84" si="33">$AQ$8*AP78^3 + $AQ$9*AP78^2 + $AQ$10 *AP78 + $AQ$11</f>
        <v>-13.371428571437718</v>
      </c>
      <c r="AV78" s="228">
        <v>7.1</v>
      </c>
      <c r="AW78" s="229">
        <f t="shared" ref="AW78:AW109" si="34">AQ15</f>
        <v>4658.9785714285754</v>
      </c>
      <c r="BJ78" s="249"/>
      <c r="BK78" s="257"/>
      <c r="BL78" s="86"/>
      <c r="BP78" s="17">
        <v>6.5</v>
      </c>
      <c r="BQ78">
        <f t="shared" si="29"/>
        <v>-600</v>
      </c>
      <c r="BV78" s="17">
        <v>13.5</v>
      </c>
      <c r="BW78" s="13">
        <f t="shared" si="30"/>
        <v>-2.6785714285715585</v>
      </c>
      <c r="CB78" s="18">
        <v>7.1</v>
      </c>
      <c r="CC78" s="20">
        <f t="shared" ref="CC78:CC109" si="35">BW14</f>
        <v>-510.10714285714266</v>
      </c>
      <c r="CQ78" s="25"/>
      <c r="CR78" s="24"/>
      <c r="CT78" s="17">
        <v>6.4</v>
      </c>
      <c r="CU78" s="13">
        <f t="shared" ref="CU78:CU84" si="36">$CU$8*CT78^2 + $CU$9*CT78 + $CU$10</f>
        <v>1567</v>
      </c>
      <c r="CZ78" s="17">
        <v>13.4</v>
      </c>
      <c r="DA78" s="13">
        <f t="shared" si="11"/>
        <v>0.77142857142462162</v>
      </c>
      <c r="DF78" s="18">
        <v>7.1</v>
      </c>
      <c r="DG78" s="20">
        <f t="shared" ref="DG78:DG109" si="37">DA15</f>
        <v>1173.2464285714268</v>
      </c>
      <c r="DU78" s="249"/>
    </row>
    <row r="79" spans="2:125">
      <c r="B79" s="86"/>
      <c r="D79" s="25"/>
      <c r="E79" s="24"/>
      <c r="G79" s="17">
        <v>6.6</v>
      </c>
      <c r="H79">
        <f t="shared" si="27"/>
        <v>-2770</v>
      </c>
      <c r="M79" s="17">
        <v>13.6</v>
      </c>
      <c r="N79" s="13">
        <f t="shared" si="28"/>
        <v>29.714285714286234</v>
      </c>
      <c r="S79" s="228">
        <v>7.2</v>
      </c>
      <c r="T79" s="229">
        <f t="shared" si="31"/>
        <v>-2292.5714285714289</v>
      </c>
      <c r="U79" s="13"/>
      <c r="AG79" s="25"/>
      <c r="AH79" s="24"/>
      <c r="AJ79" s="17">
        <v>6.5</v>
      </c>
      <c r="AK79">
        <f t="shared" si="32"/>
        <v>6225</v>
      </c>
      <c r="AP79" s="17">
        <v>13.5</v>
      </c>
      <c r="AQ79" s="13">
        <f t="shared" si="33"/>
        <v>-9.821428571420256</v>
      </c>
      <c r="AV79" s="228">
        <v>7.2</v>
      </c>
      <c r="AW79" s="229">
        <f t="shared" si="34"/>
        <v>4425.8285714285739</v>
      </c>
      <c r="BJ79" s="249"/>
      <c r="BK79" s="257"/>
      <c r="BL79" s="86"/>
      <c r="BP79" s="17">
        <v>6.6</v>
      </c>
      <c r="BQ79">
        <f t="shared" si="29"/>
        <v>-585</v>
      </c>
      <c r="BV79" s="17">
        <v>13.6</v>
      </c>
      <c r="BW79" s="13">
        <f t="shared" si="30"/>
        <v>-1.7142857142853245</v>
      </c>
      <c r="CB79" s="18">
        <v>7.2</v>
      </c>
      <c r="CC79" s="20">
        <f t="shared" si="35"/>
        <v>-495.42857142857156</v>
      </c>
      <c r="CQ79" s="25"/>
      <c r="CR79" s="24"/>
      <c r="CT79" s="17">
        <v>6.5</v>
      </c>
      <c r="CU79" s="13">
        <f t="shared" si="36"/>
        <v>1506.25</v>
      </c>
      <c r="CZ79" s="17">
        <v>13.5</v>
      </c>
      <c r="DA79" s="13">
        <f t="shared" ref="DA79:DA84" si="38">$DA$8*CZ79^3 + $DA$9*CZ79^2 + $DA$10*CZ79 + $DA$11</f>
        <v>0.44642857142753201</v>
      </c>
      <c r="DF79" s="18">
        <v>7.2</v>
      </c>
      <c r="DG79" s="20">
        <f t="shared" si="37"/>
        <v>1122.971428571429</v>
      </c>
      <c r="DU79" s="249"/>
    </row>
    <row r="80" spans="2:125">
      <c r="B80" s="86"/>
      <c r="D80" s="25"/>
      <c r="E80" s="24"/>
      <c r="G80" s="17">
        <v>6.7</v>
      </c>
      <c r="H80">
        <f t="shared" si="27"/>
        <v>-2690</v>
      </c>
      <c r="M80" s="17">
        <v>13.7</v>
      </c>
      <c r="N80" s="13">
        <f t="shared" si="28"/>
        <v>24.214285714286234</v>
      </c>
      <c r="S80" s="228">
        <v>7.3</v>
      </c>
      <c r="T80" s="229">
        <f t="shared" si="31"/>
        <v>-2215.7857142857147</v>
      </c>
      <c r="U80" s="13"/>
      <c r="AG80" s="25"/>
      <c r="AH80" s="24"/>
      <c r="AJ80" s="17">
        <v>6.6</v>
      </c>
      <c r="AK80">
        <f t="shared" si="32"/>
        <v>5944</v>
      </c>
      <c r="AP80" s="17">
        <v>13.6</v>
      </c>
      <c r="AQ80" s="13">
        <f t="shared" si="33"/>
        <v>-6.6285714285913855</v>
      </c>
      <c r="AV80" s="228">
        <v>7.3</v>
      </c>
      <c r="AW80" s="229">
        <f t="shared" si="34"/>
        <v>4200.4214285714261</v>
      </c>
      <c r="BJ80" s="249"/>
      <c r="BK80" s="257"/>
      <c r="BL80" s="86"/>
      <c r="BP80" s="17">
        <v>6.7</v>
      </c>
      <c r="BQ80">
        <f t="shared" si="29"/>
        <v>-570</v>
      </c>
      <c r="BV80" s="17">
        <v>13.7</v>
      </c>
      <c r="BW80" s="13">
        <f t="shared" si="30"/>
        <v>-0.9642857142853245</v>
      </c>
      <c r="CB80" s="18">
        <v>7.3</v>
      </c>
      <c r="CC80" s="20">
        <f t="shared" si="35"/>
        <v>-480.96428571428578</v>
      </c>
      <c r="CQ80" s="25"/>
      <c r="CR80" s="24"/>
      <c r="CT80" s="17">
        <v>6.6</v>
      </c>
      <c r="CU80" s="13">
        <f t="shared" si="36"/>
        <v>1447</v>
      </c>
      <c r="CZ80" s="17">
        <v>13.6</v>
      </c>
      <c r="DA80" s="13">
        <f t="shared" si="38"/>
        <v>0.22857142856810242</v>
      </c>
      <c r="DF80" s="18">
        <v>7.3</v>
      </c>
      <c r="DG80" s="20">
        <f t="shared" si="37"/>
        <v>1074.153571428571</v>
      </c>
      <c r="DU80" s="249"/>
    </row>
    <row r="81" spans="2:125">
      <c r="B81" s="86"/>
      <c r="D81" s="25"/>
      <c r="E81" s="24"/>
      <c r="G81" s="17">
        <v>6.8</v>
      </c>
      <c r="H81">
        <f t="shared" si="27"/>
        <v>-2610</v>
      </c>
      <c r="M81" s="17">
        <v>13.8</v>
      </c>
      <c r="N81" s="13">
        <f t="shared" si="28"/>
        <v>17.42857142856883</v>
      </c>
      <c r="S81" s="228">
        <v>7.4</v>
      </c>
      <c r="T81" s="229">
        <f t="shared" si="31"/>
        <v>-2140.2857142857151</v>
      </c>
      <c r="U81" s="13"/>
      <c r="AG81" s="25"/>
      <c r="AH81" s="24"/>
      <c r="AJ81" s="17">
        <v>6.7</v>
      </c>
      <c r="AK81">
        <f t="shared" si="32"/>
        <v>5671</v>
      </c>
      <c r="AP81" s="17">
        <v>13.7</v>
      </c>
      <c r="AQ81" s="13">
        <f t="shared" si="33"/>
        <v>-3.9214285714551806</v>
      </c>
      <c r="AV81" s="228">
        <v>7.4</v>
      </c>
      <c r="AW81" s="229">
        <f t="shared" si="34"/>
        <v>3982.6285714285768</v>
      </c>
      <c r="BJ81" s="249"/>
      <c r="BK81" s="257"/>
      <c r="BL81" s="86"/>
      <c r="BP81" s="17">
        <v>6.8</v>
      </c>
      <c r="BQ81">
        <f t="shared" si="29"/>
        <v>-555</v>
      </c>
      <c r="BV81" s="17">
        <v>13.8</v>
      </c>
      <c r="BW81" s="13">
        <f t="shared" si="30"/>
        <v>-0.4285714285715585</v>
      </c>
      <c r="CB81" s="18">
        <v>7.4</v>
      </c>
      <c r="CC81" s="20">
        <f t="shared" si="35"/>
        <v>-466.71428571428578</v>
      </c>
      <c r="CQ81" s="25"/>
      <c r="CR81" s="24"/>
      <c r="CT81" s="17">
        <v>6.7</v>
      </c>
      <c r="CU81" s="13">
        <f t="shared" si="36"/>
        <v>1389.25</v>
      </c>
      <c r="CZ81" s="17">
        <v>13.7</v>
      </c>
      <c r="DA81" s="13">
        <f t="shared" si="38"/>
        <v>9.6428571425349219E-2</v>
      </c>
      <c r="DF81" s="18">
        <v>7.4</v>
      </c>
      <c r="DG81" s="20">
        <f t="shared" si="37"/>
        <v>1026.7714285714283</v>
      </c>
      <c r="DU81" s="249"/>
    </row>
    <row r="82" spans="2:125">
      <c r="B82" s="86"/>
      <c r="D82" s="25"/>
      <c r="E82" s="24"/>
      <c r="G82" s="17">
        <v>6.9</v>
      </c>
      <c r="H82">
        <f t="shared" si="27"/>
        <v>-2530</v>
      </c>
      <c r="M82" s="17">
        <v>13.9</v>
      </c>
      <c r="N82" s="13">
        <f t="shared" si="28"/>
        <v>9.357142857141298</v>
      </c>
      <c r="S82" s="228">
        <v>7.5</v>
      </c>
      <c r="T82" s="229">
        <f t="shared" si="31"/>
        <v>-2066.0714285714289</v>
      </c>
      <c r="U82" s="13"/>
      <c r="AG82" s="25"/>
      <c r="AH82" s="24"/>
      <c r="AJ82" s="17">
        <v>6.8</v>
      </c>
      <c r="AK82">
        <f t="shared" si="32"/>
        <v>5406</v>
      </c>
      <c r="AP82" s="17">
        <v>13.8</v>
      </c>
      <c r="AQ82" s="13">
        <f t="shared" si="33"/>
        <v>-1.8285714285448194</v>
      </c>
      <c r="AV82" s="228">
        <v>7.5</v>
      </c>
      <c r="AW82" s="229">
        <f t="shared" si="34"/>
        <v>3772.3214285714275</v>
      </c>
      <c r="BJ82" s="249"/>
      <c r="BK82" s="257"/>
      <c r="BL82" s="86"/>
      <c r="BP82" s="17">
        <v>6.9</v>
      </c>
      <c r="BQ82">
        <f t="shared" si="29"/>
        <v>-540</v>
      </c>
      <c r="BV82" s="17">
        <v>13.9</v>
      </c>
      <c r="BW82" s="13">
        <f t="shared" si="30"/>
        <v>-0.10714285714266225</v>
      </c>
      <c r="CB82" s="18">
        <v>7.5</v>
      </c>
      <c r="CC82" s="20">
        <f t="shared" si="35"/>
        <v>-452.67857142857133</v>
      </c>
      <c r="CQ82" s="25"/>
      <c r="CR82" s="24"/>
      <c r="CT82" s="17">
        <v>6.8</v>
      </c>
      <c r="CU82" s="13">
        <f t="shared" si="36"/>
        <v>1333</v>
      </c>
      <c r="CZ82" s="17">
        <v>13.8</v>
      </c>
      <c r="DA82" s="13">
        <f t="shared" si="38"/>
        <v>2.8571428571012802E-2</v>
      </c>
      <c r="DF82" s="18">
        <v>7.5</v>
      </c>
      <c r="DG82" s="20">
        <f t="shared" si="37"/>
        <v>980.80357142857247</v>
      </c>
      <c r="DU82" s="249"/>
    </row>
    <row r="83" spans="2:125">
      <c r="B83" s="86"/>
      <c r="D83" s="25"/>
      <c r="E83" s="24"/>
      <c r="G83" s="17">
        <v>7</v>
      </c>
      <c r="H83">
        <f t="shared" si="27"/>
        <v>-2450</v>
      </c>
      <c r="M83" s="17">
        <v>14</v>
      </c>
      <c r="N83" s="13">
        <f t="shared" si="28"/>
        <v>0</v>
      </c>
      <c r="S83" s="228">
        <v>7.6</v>
      </c>
      <c r="T83" s="229">
        <f t="shared" si="31"/>
        <v>-1993.1428571428573</v>
      </c>
      <c r="U83" s="13"/>
      <c r="AG83" s="25"/>
      <c r="AH83" s="24"/>
      <c r="AJ83" s="17">
        <v>6.9</v>
      </c>
      <c r="AK83">
        <f t="shared" si="32"/>
        <v>5149</v>
      </c>
      <c r="AP83" s="17">
        <v>13.9</v>
      </c>
      <c r="AQ83" s="13">
        <f t="shared" si="33"/>
        <v>-0.47857142856810242</v>
      </c>
      <c r="AV83" s="228">
        <v>7.6</v>
      </c>
      <c r="AW83" s="229">
        <f t="shared" si="34"/>
        <v>3569.3714285714304</v>
      </c>
      <c r="BJ83" s="249"/>
      <c r="BK83" s="257"/>
      <c r="BL83" s="86"/>
      <c r="BP83" s="17">
        <v>7</v>
      </c>
      <c r="BQ83">
        <f t="shared" si="29"/>
        <v>-525</v>
      </c>
      <c r="BV83" s="17">
        <v>14</v>
      </c>
      <c r="BW83" s="13">
        <f t="shared" si="30"/>
        <v>0</v>
      </c>
      <c r="CB83" s="18">
        <v>7.6</v>
      </c>
      <c r="CC83" s="20">
        <f t="shared" si="35"/>
        <v>-438.85714285714266</v>
      </c>
      <c r="CQ83" s="25"/>
      <c r="CR83" s="24"/>
      <c r="CT83" s="17">
        <v>6.9</v>
      </c>
      <c r="CU83" s="13">
        <f t="shared" si="36"/>
        <v>1278.25</v>
      </c>
      <c r="CZ83" s="17">
        <v>13.9</v>
      </c>
      <c r="DA83" s="13">
        <f t="shared" si="38"/>
        <v>3.5714285695576109E-3</v>
      </c>
      <c r="DF83" s="18">
        <v>7.6</v>
      </c>
      <c r="DG83" s="20">
        <f t="shared" si="37"/>
        <v>936.22857142857174</v>
      </c>
      <c r="DU83" s="249"/>
    </row>
    <row r="84" spans="2:125">
      <c r="B84" s="86"/>
      <c r="D84" s="25"/>
      <c r="E84" s="24"/>
      <c r="S84" s="228">
        <v>7.7</v>
      </c>
      <c r="T84" s="229">
        <f t="shared" si="31"/>
        <v>-1921.5000000000009</v>
      </c>
      <c r="U84" s="13"/>
      <c r="AG84" s="25"/>
      <c r="AH84" s="24"/>
      <c r="AJ84" s="17">
        <v>7</v>
      </c>
      <c r="AK84">
        <f t="shared" si="32"/>
        <v>4900</v>
      </c>
      <c r="AP84" s="17">
        <v>14</v>
      </c>
      <c r="AQ84" s="13">
        <f t="shared" si="33"/>
        <v>0</v>
      </c>
      <c r="AV84" s="228">
        <v>7.7</v>
      </c>
      <c r="AW84" s="229">
        <f t="shared" si="34"/>
        <v>3373.6500000000087</v>
      </c>
      <c r="BJ84" s="249"/>
      <c r="BK84" s="257"/>
      <c r="BL84" s="86"/>
      <c r="CB84" s="18">
        <v>7.7</v>
      </c>
      <c r="CC84" s="20">
        <f t="shared" si="35"/>
        <v>-425.25</v>
      </c>
      <c r="CQ84" s="25"/>
      <c r="CR84" s="24"/>
      <c r="CT84" s="17">
        <v>7</v>
      </c>
      <c r="CU84" s="13">
        <f t="shared" si="36"/>
        <v>1225</v>
      </c>
      <c r="CZ84" s="17">
        <v>14</v>
      </c>
      <c r="DA84" s="13">
        <f t="shared" si="38"/>
        <v>0</v>
      </c>
      <c r="DF84" s="18">
        <v>7.7</v>
      </c>
      <c r="DG84" s="20">
        <f t="shared" si="37"/>
        <v>893.02500000000146</v>
      </c>
      <c r="DU84" s="249"/>
    </row>
    <row r="85" spans="2:125">
      <c r="B85" s="86"/>
      <c r="D85" s="25"/>
      <c r="E85" s="24"/>
      <c r="S85" s="228">
        <v>7.8</v>
      </c>
      <c r="T85" s="229">
        <f t="shared" si="31"/>
        <v>-1851.1428571428573</v>
      </c>
      <c r="U85" s="13"/>
      <c r="AG85" s="25"/>
      <c r="AH85" s="24"/>
      <c r="AV85" s="228">
        <v>7.8</v>
      </c>
      <c r="AW85" s="229">
        <f t="shared" si="34"/>
        <v>3185.028571428571</v>
      </c>
      <c r="BJ85" s="249"/>
      <c r="BK85" s="257"/>
      <c r="BL85" s="86"/>
      <c r="CB85" s="18">
        <v>7.8</v>
      </c>
      <c r="CC85" s="20">
        <f t="shared" si="35"/>
        <v>-411.85714285714266</v>
      </c>
      <c r="CQ85" s="25"/>
      <c r="CR85" s="24"/>
      <c r="DF85" s="18">
        <v>7.8</v>
      </c>
      <c r="DG85" s="20">
        <f t="shared" si="37"/>
        <v>851.17142857142971</v>
      </c>
      <c r="DU85" s="249"/>
    </row>
    <row r="86" spans="2:125">
      <c r="B86" s="86"/>
      <c r="D86" s="25"/>
      <c r="E86" s="24"/>
      <c r="S86" s="228">
        <v>7.9</v>
      </c>
      <c r="T86" s="229">
        <f t="shared" si="31"/>
        <v>-1782.0714285714294</v>
      </c>
      <c r="U86" s="13"/>
      <c r="AG86" s="25"/>
      <c r="AH86" s="24"/>
      <c r="AV86" s="228">
        <v>7.9</v>
      </c>
      <c r="AW86" s="229">
        <f t="shared" si="34"/>
        <v>3003.3785714285696</v>
      </c>
      <c r="BJ86" s="249"/>
      <c r="BK86" s="257"/>
      <c r="BL86" s="86"/>
      <c r="CB86" s="18">
        <v>7.9</v>
      </c>
      <c r="CC86" s="20">
        <f t="shared" si="35"/>
        <v>-398.67857142857156</v>
      </c>
      <c r="CQ86" s="25"/>
      <c r="CR86" s="24"/>
      <c r="DF86" s="18">
        <v>7.9</v>
      </c>
      <c r="DG86" s="20">
        <f t="shared" si="37"/>
        <v>810.64642857142826</v>
      </c>
      <c r="DU86" s="249"/>
    </row>
    <row r="87" spans="2:125">
      <c r="B87" s="86"/>
      <c r="D87" s="25"/>
      <c r="E87" s="24"/>
      <c r="S87" s="228">
        <v>8</v>
      </c>
      <c r="T87" s="229">
        <f t="shared" si="31"/>
        <v>-1714.2857142857147</v>
      </c>
      <c r="U87" s="13"/>
      <c r="AG87" s="25"/>
      <c r="AH87" s="24"/>
      <c r="AV87" s="228">
        <v>8</v>
      </c>
      <c r="AW87" s="229">
        <f t="shared" si="34"/>
        <v>2828.5714285714275</v>
      </c>
      <c r="BJ87" s="249"/>
      <c r="BK87" s="257"/>
      <c r="BL87" s="86"/>
      <c r="CB87" s="18">
        <v>8</v>
      </c>
      <c r="CC87" s="20">
        <f t="shared" si="35"/>
        <v>-385.71428571428578</v>
      </c>
      <c r="CQ87" s="25"/>
      <c r="CR87" s="24"/>
      <c r="DF87" s="18">
        <v>8</v>
      </c>
      <c r="DG87" s="20">
        <f t="shared" si="37"/>
        <v>771.42857142857247</v>
      </c>
      <c r="DU87" s="249"/>
    </row>
    <row r="88" spans="2:125">
      <c r="B88" s="86"/>
      <c r="D88" s="25"/>
      <c r="E88" s="24"/>
      <c r="S88" s="228">
        <v>8.1</v>
      </c>
      <c r="T88" s="229">
        <f t="shared" si="31"/>
        <v>-1647.7857142857147</v>
      </c>
      <c r="U88" s="13"/>
      <c r="AG88" s="25"/>
      <c r="AH88" s="24"/>
      <c r="AV88" s="228">
        <v>8.1</v>
      </c>
      <c r="AW88" s="229">
        <f t="shared" si="34"/>
        <v>2660.4785714285754</v>
      </c>
      <c r="BJ88" s="249"/>
      <c r="BK88" s="257"/>
      <c r="BL88" s="86"/>
      <c r="CB88" s="18">
        <v>8.1</v>
      </c>
      <c r="CC88" s="20">
        <f t="shared" si="35"/>
        <v>-372.96428571428578</v>
      </c>
      <c r="CQ88" s="25"/>
      <c r="CR88" s="24"/>
      <c r="DF88" s="18">
        <v>8.1</v>
      </c>
      <c r="DG88" s="20">
        <f t="shared" si="37"/>
        <v>733.49642857142862</v>
      </c>
      <c r="DU88" s="249"/>
    </row>
    <row r="89" spans="2:125">
      <c r="B89" s="86"/>
      <c r="D89" s="25"/>
      <c r="E89" s="24"/>
      <c r="S89" s="228">
        <v>8.1999999999999993</v>
      </c>
      <c r="T89" s="229">
        <f t="shared" si="31"/>
        <v>-1582.5714285714303</v>
      </c>
      <c r="U89" s="13"/>
      <c r="AG89" s="25"/>
      <c r="AH89" s="24"/>
      <c r="AV89" s="228">
        <v>8.1999999999999993</v>
      </c>
      <c r="AW89" s="229">
        <f t="shared" si="34"/>
        <v>2498.9714285714363</v>
      </c>
      <c r="BJ89" s="249"/>
      <c r="BK89" s="257"/>
      <c r="BL89" s="86"/>
      <c r="CB89" s="18">
        <v>8.1999999999999993</v>
      </c>
      <c r="CC89" s="20">
        <f t="shared" si="35"/>
        <v>-360.42857142857133</v>
      </c>
      <c r="CQ89" s="25"/>
      <c r="CR89" s="24"/>
      <c r="DF89" s="18">
        <v>8.1999999999999993</v>
      </c>
      <c r="DG89" s="20">
        <f t="shared" si="37"/>
        <v>696.8285714285721</v>
      </c>
      <c r="DU89" s="249"/>
    </row>
    <row r="90" spans="2:125">
      <c r="B90" s="86"/>
      <c r="D90" s="25"/>
      <c r="E90" s="24"/>
      <c r="S90" s="228">
        <v>8.3000000000000007</v>
      </c>
      <c r="T90" s="229">
        <f t="shared" si="31"/>
        <v>-1518.6428571428569</v>
      </c>
      <c r="U90" s="13"/>
      <c r="AG90" s="25"/>
      <c r="AH90" s="24"/>
      <c r="AV90" s="228">
        <v>8.3000000000000007</v>
      </c>
      <c r="AW90" s="229">
        <f t="shared" si="34"/>
        <v>2343.9214285714261</v>
      </c>
      <c r="BJ90" s="249"/>
      <c r="BK90" s="257"/>
      <c r="BL90" s="86"/>
      <c r="CB90" s="18">
        <v>8.3000000000000007</v>
      </c>
      <c r="CC90" s="20">
        <f t="shared" si="35"/>
        <v>-348.10714285714312</v>
      </c>
      <c r="CQ90" s="25"/>
      <c r="CR90" s="24"/>
      <c r="DF90" s="18">
        <v>8.3000000000000007</v>
      </c>
      <c r="DG90" s="20">
        <f t="shared" si="37"/>
        <v>661.40357142857283</v>
      </c>
      <c r="DU90" s="249"/>
    </row>
    <row r="91" spans="2:125">
      <c r="B91" s="86"/>
      <c r="D91" s="25"/>
      <c r="E91" s="24"/>
      <c r="S91" s="228">
        <v>8.4</v>
      </c>
      <c r="T91" s="229">
        <f t="shared" si="31"/>
        <v>-1456.0000000000009</v>
      </c>
      <c r="U91" s="13"/>
      <c r="AG91" s="25"/>
      <c r="AH91" s="24"/>
      <c r="AV91" s="228">
        <v>8.4</v>
      </c>
      <c r="AW91" s="229">
        <f t="shared" si="34"/>
        <v>2195.1999999999971</v>
      </c>
      <c r="BJ91" s="249"/>
      <c r="BK91" s="257"/>
      <c r="BL91" s="86"/>
      <c r="CB91" s="18">
        <v>8.4</v>
      </c>
      <c r="CC91" s="20">
        <f t="shared" si="35"/>
        <v>-336</v>
      </c>
      <c r="CQ91" s="25"/>
      <c r="CR91" s="24"/>
      <c r="DF91" s="18">
        <v>8.4</v>
      </c>
      <c r="DG91" s="20">
        <f t="shared" si="37"/>
        <v>627.20000000000073</v>
      </c>
      <c r="DU91" s="249"/>
    </row>
    <row r="92" spans="2:125">
      <c r="B92" s="86"/>
      <c r="D92" s="25"/>
      <c r="E92" s="24"/>
      <c r="S92" s="228">
        <v>8.5</v>
      </c>
      <c r="T92" s="229">
        <f t="shared" si="31"/>
        <v>-1394.6428571428642</v>
      </c>
      <c r="U92" s="13"/>
      <c r="AG92" s="25"/>
      <c r="AH92" s="24"/>
      <c r="AV92" s="228">
        <v>8.5</v>
      </c>
      <c r="AW92" s="229">
        <f t="shared" si="34"/>
        <v>2052.6785714285797</v>
      </c>
      <c r="BJ92" s="249"/>
      <c r="BK92" s="257"/>
      <c r="BL92" s="86"/>
      <c r="CB92" s="18">
        <v>8.5</v>
      </c>
      <c r="CC92" s="20">
        <f t="shared" si="35"/>
        <v>-324.10714285714403</v>
      </c>
      <c r="CQ92" s="25"/>
      <c r="CR92" s="24"/>
      <c r="DF92" s="18">
        <v>8.5</v>
      </c>
      <c r="DG92" s="20">
        <f t="shared" si="37"/>
        <v>594.19642857143117</v>
      </c>
      <c r="DU92" s="249"/>
    </row>
    <row r="93" spans="2:125">
      <c r="B93" s="86"/>
      <c r="D93" s="25"/>
      <c r="E93" s="24"/>
      <c r="S93" s="228">
        <v>8.6</v>
      </c>
      <c r="T93" s="229">
        <f t="shared" si="31"/>
        <v>-1334.5714285714348</v>
      </c>
      <c r="U93" s="13"/>
      <c r="AG93" s="25"/>
      <c r="AH93" s="24"/>
      <c r="AV93" s="228">
        <v>8.6</v>
      </c>
      <c r="AW93" s="229">
        <f t="shared" si="34"/>
        <v>1916.2285714285827</v>
      </c>
      <c r="BJ93" s="249"/>
      <c r="BK93" s="257"/>
      <c r="BL93" s="86"/>
      <c r="CB93" s="18">
        <v>8.6</v>
      </c>
      <c r="CC93" s="20">
        <f t="shared" si="35"/>
        <v>-312.42857142857247</v>
      </c>
      <c r="CQ93" s="25"/>
      <c r="CR93" s="24"/>
      <c r="DF93" s="18">
        <v>8.6</v>
      </c>
      <c r="DG93" s="20">
        <f t="shared" si="37"/>
        <v>562.37142857143044</v>
      </c>
      <c r="DU93" s="249"/>
    </row>
    <row r="94" spans="2:125">
      <c r="B94" s="86"/>
      <c r="D94" s="25"/>
      <c r="E94" s="24"/>
      <c r="S94" s="228">
        <v>8.6999999999999993</v>
      </c>
      <c r="T94" s="229">
        <f t="shared" si="31"/>
        <v>-1275.7857142857201</v>
      </c>
      <c r="U94" s="13"/>
      <c r="AG94" s="25"/>
      <c r="AH94" s="24"/>
      <c r="AV94" s="228">
        <v>8.6999999999999993</v>
      </c>
      <c r="AW94" s="229">
        <f t="shared" si="34"/>
        <v>1785.7214285714363</v>
      </c>
      <c r="BJ94" s="249"/>
      <c r="BK94" s="257"/>
      <c r="BL94" s="86"/>
      <c r="CB94" s="18">
        <v>8.6999999999999993</v>
      </c>
      <c r="CC94" s="20">
        <f t="shared" si="35"/>
        <v>-300.96428571428669</v>
      </c>
      <c r="CQ94" s="25"/>
      <c r="CR94" s="24"/>
      <c r="DF94" s="18">
        <v>8.6999999999999993</v>
      </c>
      <c r="DG94" s="20">
        <f t="shared" si="37"/>
        <v>531.70357142857574</v>
      </c>
      <c r="DU94" s="249"/>
    </row>
    <row r="95" spans="2:125">
      <c r="B95" s="86"/>
      <c r="D95" s="25"/>
      <c r="E95" s="24"/>
      <c r="S95" s="228">
        <v>8.8000000000000007</v>
      </c>
      <c r="T95" s="229">
        <f t="shared" si="31"/>
        <v>-1218.2857142857201</v>
      </c>
      <c r="U95" s="13"/>
      <c r="AG95" s="25"/>
      <c r="AH95" s="24"/>
      <c r="AV95" s="228">
        <v>8.8000000000000007</v>
      </c>
      <c r="AW95" s="229">
        <f t="shared" si="34"/>
        <v>1661.0285714285928</v>
      </c>
      <c r="BJ95" s="249"/>
      <c r="BK95" s="257"/>
      <c r="BL95" s="86"/>
      <c r="CB95" s="18">
        <v>8.8000000000000007</v>
      </c>
      <c r="CC95" s="20">
        <f t="shared" si="35"/>
        <v>-289.71428571428714</v>
      </c>
      <c r="CQ95" s="25"/>
      <c r="CR95" s="24"/>
      <c r="DF95" s="18">
        <v>8.8000000000000007</v>
      </c>
      <c r="DG95" s="20">
        <f t="shared" si="37"/>
        <v>502.17142857143335</v>
      </c>
      <c r="DU95" s="249"/>
    </row>
    <row r="96" spans="2:125">
      <c r="B96" s="86"/>
      <c r="D96" s="25"/>
      <c r="E96" s="24"/>
      <c r="S96" s="228">
        <v>8.9</v>
      </c>
      <c r="T96" s="229">
        <f t="shared" si="31"/>
        <v>-1162.0714285714357</v>
      </c>
      <c r="U96" s="13"/>
      <c r="AG96" s="25"/>
      <c r="AH96" s="24"/>
      <c r="AV96" s="228">
        <v>8.9</v>
      </c>
      <c r="AW96" s="229">
        <f t="shared" si="34"/>
        <v>1542.0214285714464</v>
      </c>
      <c r="BJ96" s="249"/>
      <c r="BK96" s="257"/>
      <c r="BL96" s="86"/>
      <c r="CB96" s="18">
        <v>8.9</v>
      </c>
      <c r="CC96" s="20">
        <f t="shared" si="35"/>
        <v>-278.6785714285727</v>
      </c>
      <c r="CQ96" s="25"/>
      <c r="CR96" s="24"/>
      <c r="DF96" s="18">
        <v>8.9</v>
      </c>
      <c r="DG96" s="20">
        <f t="shared" si="37"/>
        <v>473.7535714285732</v>
      </c>
      <c r="DU96" s="249"/>
    </row>
    <row r="97" spans="2:125">
      <c r="B97" s="86"/>
      <c r="D97" s="25"/>
      <c r="E97" s="24"/>
      <c r="S97" s="228">
        <v>9</v>
      </c>
      <c r="T97" s="229">
        <f t="shared" si="31"/>
        <v>-1107.1428571428632</v>
      </c>
      <c r="U97" s="13"/>
      <c r="AG97" s="25"/>
      <c r="AH97" s="24"/>
      <c r="AV97" s="228">
        <v>9</v>
      </c>
      <c r="AW97" s="229">
        <f t="shared" si="34"/>
        <v>1428.5714285714275</v>
      </c>
      <c r="BJ97" s="249"/>
      <c r="BK97" s="257"/>
      <c r="BL97" s="86"/>
      <c r="CB97" s="18">
        <v>9</v>
      </c>
      <c r="CC97" s="20">
        <f t="shared" si="35"/>
        <v>-267.8571428571438</v>
      </c>
      <c r="CQ97" s="25"/>
      <c r="CR97" s="24"/>
      <c r="DF97" s="18">
        <v>9</v>
      </c>
      <c r="DG97" s="20">
        <f t="shared" si="37"/>
        <v>446.42857142857247</v>
      </c>
      <c r="DU97" s="249"/>
    </row>
    <row r="98" spans="2:125">
      <c r="B98" s="86"/>
      <c r="D98" s="25"/>
      <c r="E98" s="24"/>
      <c r="S98" s="228">
        <v>9.1</v>
      </c>
      <c r="T98" s="229">
        <f t="shared" si="31"/>
        <v>-1053.5000000000064</v>
      </c>
      <c r="U98" s="13"/>
      <c r="AG98" s="25"/>
      <c r="AH98" s="24"/>
      <c r="AV98" s="228">
        <v>9.1</v>
      </c>
      <c r="AW98" s="229">
        <f t="shared" si="34"/>
        <v>1320.5500000000029</v>
      </c>
      <c r="BJ98" s="249"/>
      <c r="BK98" s="257"/>
      <c r="BL98" s="86"/>
      <c r="CB98" s="18">
        <v>9.1</v>
      </c>
      <c r="CC98" s="20">
        <f t="shared" si="35"/>
        <v>-257.25000000000091</v>
      </c>
      <c r="CQ98" s="25"/>
      <c r="CR98" s="24"/>
      <c r="DF98" s="18">
        <v>9.1</v>
      </c>
      <c r="DG98" s="20">
        <f t="shared" si="37"/>
        <v>420.17500000000109</v>
      </c>
      <c r="DU98" s="249"/>
    </row>
    <row r="99" spans="2:125">
      <c r="B99" s="86"/>
      <c r="D99" s="25"/>
      <c r="E99" s="24"/>
      <c r="S99" s="228">
        <v>9.1999999999999993</v>
      </c>
      <c r="T99" s="229">
        <f t="shared" si="31"/>
        <v>-1001.1428571428632</v>
      </c>
      <c r="U99" s="13"/>
      <c r="AG99" s="25"/>
      <c r="AH99" s="24"/>
      <c r="AV99" s="228">
        <v>9.1999999999999993</v>
      </c>
      <c r="AW99" s="229">
        <f t="shared" si="34"/>
        <v>1217.8285714285812</v>
      </c>
      <c r="BJ99" s="249"/>
      <c r="BK99" s="257"/>
      <c r="BL99" s="86"/>
      <c r="CB99" s="18">
        <v>9.1999999999999993</v>
      </c>
      <c r="CC99" s="20">
        <f t="shared" si="35"/>
        <v>-246.85714285714357</v>
      </c>
      <c r="CQ99" s="25"/>
      <c r="CR99" s="24"/>
      <c r="DF99" s="18">
        <v>9.1999999999999993</v>
      </c>
      <c r="DG99" s="20">
        <f t="shared" si="37"/>
        <v>394.97142857143263</v>
      </c>
      <c r="DU99" s="249"/>
    </row>
    <row r="100" spans="2:125">
      <c r="B100" s="86"/>
      <c r="D100" s="25"/>
      <c r="E100" s="24"/>
      <c r="S100" s="228">
        <v>9.3000000000000007</v>
      </c>
      <c r="T100" s="229">
        <f t="shared" si="31"/>
        <v>-950.07142857143299</v>
      </c>
      <c r="U100" s="13"/>
      <c r="AG100" s="25"/>
      <c r="AH100" s="24"/>
      <c r="AV100" s="228">
        <v>9.3000000000000007</v>
      </c>
      <c r="AW100" s="229">
        <f t="shared" si="34"/>
        <v>1120.2785714285856</v>
      </c>
      <c r="BJ100" s="249"/>
      <c r="BK100" s="257"/>
      <c r="BL100" s="86"/>
      <c r="CB100" s="18">
        <v>9.3000000000000007</v>
      </c>
      <c r="CC100" s="20">
        <f t="shared" si="35"/>
        <v>-236.67857142857247</v>
      </c>
      <c r="CQ100" s="25"/>
      <c r="CR100" s="24"/>
      <c r="DF100" s="18">
        <v>9.3000000000000007</v>
      </c>
      <c r="DG100" s="20">
        <f t="shared" si="37"/>
        <v>370.79642857142971</v>
      </c>
      <c r="DU100" s="249"/>
    </row>
    <row r="101" spans="2:125">
      <c r="B101" s="86"/>
      <c r="D101" s="25"/>
      <c r="E101" s="24"/>
      <c r="S101" s="228">
        <v>9.4</v>
      </c>
      <c r="T101" s="229">
        <f t="shared" si="31"/>
        <v>-900.28571428572013</v>
      </c>
      <c r="U101" s="13"/>
      <c r="AG101" s="25"/>
      <c r="AH101" s="24"/>
      <c r="AV101" s="228">
        <v>9.4</v>
      </c>
      <c r="AW101" s="229">
        <f t="shared" si="34"/>
        <v>1027.7714285714319</v>
      </c>
      <c r="BJ101" s="249"/>
      <c r="BK101" s="257"/>
      <c r="BL101" s="86"/>
      <c r="CB101" s="18">
        <v>9.4</v>
      </c>
      <c r="CC101" s="20">
        <f t="shared" si="35"/>
        <v>-226.71428571428669</v>
      </c>
      <c r="CQ101" s="25"/>
      <c r="CR101" s="24"/>
      <c r="DF101" s="18">
        <v>9.4</v>
      </c>
      <c r="DG101" s="20">
        <f t="shared" si="37"/>
        <v>347.6285714285732</v>
      </c>
      <c r="DU101" s="249"/>
    </row>
    <row r="102" spans="2:125">
      <c r="B102" s="86"/>
      <c r="D102" s="25"/>
      <c r="E102" s="24"/>
      <c r="S102" s="228">
        <v>9.5</v>
      </c>
      <c r="T102" s="229">
        <f t="shared" si="31"/>
        <v>-851.78571428572013</v>
      </c>
      <c r="U102" s="13"/>
      <c r="AG102" s="25"/>
      <c r="AH102" s="24"/>
      <c r="AV102" s="228">
        <v>9.5</v>
      </c>
      <c r="AW102" s="229">
        <f t="shared" si="34"/>
        <v>940.17857142857974</v>
      </c>
      <c r="BJ102" s="249"/>
      <c r="BK102" s="257"/>
      <c r="BL102" s="86"/>
      <c r="CB102" s="18">
        <v>9.5</v>
      </c>
      <c r="CC102" s="20">
        <f t="shared" si="35"/>
        <v>-216.96428571428669</v>
      </c>
      <c r="CQ102" s="25"/>
      <c r="CR102" s="24"/>
      <c r="DF102" s="18">
        <v>9.5</v>
      </c>
      <c r="DG102" s="20">
        <f t="shared" si="37"/>
        <v>325.44642857143117</v>
      </c>
      <c r="DU102" s="249"/>
    </row>
    <row r="103" spans="2:125">
      <c r="B103" s="86"/>
      <c r="D103" s="25"/>
      <c r="E103" s="24"/>
      <c r="S103" s="228">
        <v>9.6</v>
      </c>
      <c r="T103" s="229">
        <f t="shared" si="31"/>
        <v>-804.5714285714339</v>
      </c>
      <c r="U103" s="13"/>
      <c r="AG103" s="25"/>
      <c r="AH103" s="24"/>
      <c r="AV103" s="228">
        <v>9.6</v>
      </c>
      <c r="AW103" s="229">
        <f t="shared" si="34"/>
        <v>857.37142857143772</v>
      </c>
      <c r="BJ103" s="249"/>
      <c r="BK103" s="257"/>
      <c r="BL103" s="86"/>
      <c r="CB103" s="18">
        <v>9.6</v>
      </c>
      <c r="CC103" s="20">
        <f t="shared" si="35"/>
        <v>-207.42857142857224</v>
      </c>
      <c r="CQ103" s="25"/>
      <c r="CR103" s="24"/>
      <c r="DF103" s="18">
        <v>9.6</v>
      </c>
      <c r="DG103" s="20">
        <f t="shared" si="37"/>
        <v>304.22857142857356</v>
      </c>
      <c r="DU103" s="249"/>
    </row>
    <row r="104" spans="2:125">
      <c r="B104" s="86"/>
      <c r="D104" s="25"/>
      <c r="E104" s="24"/>
      <c r="S104" s="228">
        <v>9.6999999999999993</v>
      </c>
      <c r="T104" s="229">
        <f t="shared" si="31"/>
        <v>-758.64285714286052</v>
      </c>
      <c r="U104" s="13"/>
      <c r="AG104" s="25"/>
      <c r="AH104" s="24"/>
      <c r="AV104" s="228">
        <v>9.6999999999999993</v>
      </c>
      <c r="AW104" s="229">
        <f t="shared" si="34"/>
        <v>779.22142857142899</v>
      </c>
      <c r="BJ104" s="249"/>
      <c r="BK104" s="257"/>
      <c r="BL104" s="86"/>
      <c r="CB104" s="18">
        <v>9.6999999999999993</v>
      </c>
      <c r="CC104" s="20">
        <f t="shared" si="35"/>
        <v>-198.10714285714357</v>
      </c>
      <c r="CQ104" s="25"/>
      <c r="CR104" s="24"/>
      <c r="DF104" s="18">
        <v>9.6999999999999993</v>
      </c>
      <c r="DG104" s="20">
        <f t="shared" si="37"/>
        <v>283.95357142857574</v>
      </c>
      <c r="DU104" s="249"/>
    </row>
    <row r="105" spans="2:125">
      <c r="B105" s="86"/>
      <c r="D105" s="25"/>
      <c r="E105" s="24"/>
      <c r="S105" s="228">
        <v>9.8000000000000007</v>
      </c>
      <c r="T105" s="229">
        <f t="shared" si="31"/>
        <v>-714.00000000000637</v>
      </c>
      <c r="U105" s="13"/>
      <c r="AG105" s="25"/>
      <c r="AH105" s="24"/>
      <c r="AV105" s="228">
        <v>9.8000000000000007</v>
      </c>
      <c r="AW105" s="229">
        <f t="shared" si="34"/>
        <v>705.60000000002037</v>
      </c>
      <c r="BJ105" s="249"/>
      <c r="BK105" s="257"/>
      <c r="BL105" s="86"/>
      <c r="CB105" s="18">
        <v>9.8000000000000007</v>
      </c>
      <c r="CC105" s="20">
        <f t="shared" si="35"/>
        <v>-189.00000000000114</v>
      </c>
      <c r="CQ105" s="25"/>
      <c r="CR105" s="24"/>
      <c r="DF105" s="18">
        <v>9.8000000000000007</v>
      </c>
      <c r="DG105" s="20">
        <f t="shared" si="37"/>
        <v>264.60000000000218</v>
      </c>
      <c r="DU105" s="249"/>
    </row>
    <row r="106" spans="2:125">
      <c r="B106" s="86"/>
      <c r="D106" s="25"/>
      <c r="E106" s="24"/>
      <c r="S106" s="228">
        <v>9.9</v>
      </c>
      <c r="T106" s="229">
        <f t="shared" si="31"/>
        <v>-670.64285714286234</v>
      </c>
      <c r="U106" s="13"/>
      <c r="AG106" s="25"/>
      <c r="AH106" s="24"/>
      <c r="AV106" s="228">
        <v>9.9</v>
      </c>
      <c r="AW106" s="229">
        <f t="shared" si="34"/>
        <v>636.37857142857683</v>
      </c>
      <c r="BJ106" s="249"/>
      <c r="BK106" s="257"/>
      <c r="BL106" s="86"/>
      <c r="CB106" s="18">
        <v>9.9</v>
      </c>
      <c r="CC106" s="20">
        <f t="shared" si="35"/>
        <v>-180.1071428571438</v>
      </c>
      <c r="CQ106" s="25"/>
      <c r="CR106" s="24"/>
      <c r="DF106" s="18">
        <v>9.9</v>
      </c>
      <c r="DG106" s="20">
        <f t="shared" si="37"/>
        <v>246.14642857143008</v>
      </c>
      <c r="DU106" s="249"/>
    </row>
    <row r="107" spans="2:125">
      <c r="B107" s="86"/>
      <c r="D107" s="25"/>
      <c r="E107" s="24"/>
      <c r="S107" s="228">
        <v>10</v>
      </c>
      <c r="T107" s="229">
        <f t="shared" si="31"/>
        <v>-628.5714285714339</v>
      </c>
      <c r="U107" s="13"/>
      <c r="AG107" s="25"/>
      <c r="AH107" s="24"/>
      <c r="AV107" s="228">
        <v>10</v>
      </c>
      <c r="AW107" s="229">
        <f t="shared" si="34"/>
        <v>571.42857142857974</v>
      </c>
      <c r="BJ107" s="249"/>
      <c r="BK107" s="257"/>
      <c r="BL107" s="86"/>
      <c r="CB107" s="18">
        <v>10</v>
      </c>
      <c r="CC107" s="20">
        <f t="shared" si="35"/>
        <v>-171.42857142857224</v>
      </c>
      <c r="CQ107" s="25"/>
      <c r="CR107" s="24"/>
      <c r="DF107" s="18">
        <v>10</v>
      </c>
      <c r="DG107" s="20">
        <f t="shared" si="37"/>
        <v>228.57142857142935</v>
      </c>
      <c r="DU107" s="249"/>
    </row>
    <row r="108" spans="2:125">
      <c r="B108" s="86"/>
      <c r="D108" s="25"/>
      <c r="E108" s="24"/>
      <c r="S108" s="228">
        <v>10.1</v>
      </c>
      <c r="T108" s="229">
        <f t="shared" si="31"/>
        <v>-587.78571428571468</v>
      </c>
      <c r="U108" s="13"/>
      <c r="AG108" s="25"/>
      <c r="AH108" s="24"/>
      <c r="AV108" s="228">
        <v>10.1</v>
      </c>
      <c r="AW108" s="229">
        <f t="shared" si="34"/>
        <v>510.62142857141589</v>
      </c>
      <c r="BJ108" s="249"/>
      <c r="BK108" s="257"/>
      <c r="BL108" s="86"/>
      <c r="CB108" s="18">
        <v>10.1</v>
      </c>
      <c r="CC108" s="20">
        <f t="shared" si="35"/>
        <v>-162.96428571428555</v>
      </c>
      <c r="CQ108" s="25"/>
      <c r="CR108" s="24"/>
      <c r="DF108" s="18">
        <v>10.1</v>
      </c>
      <c r="DG108" s="20">
        <f t="shared" si="37"/>
        <v>211.85357142856992</v>
      </c>
      <c r="DU108" s="249"/>
    </row>
    <row r="109" spans="2:125">
      <c r="B109" s="86"/>
      <c r="D109" s="25"/>
      <c r="E109" s="24"/>
      <c r="S109" s="228">
        <v>10.199999999999999</v>
      </c>
      <c r="T109" s="229">
        <f t="shared" si="31"/>
        <v>-548.28571428571468</v>
      </c>
      <c r="U109" s="13"/>
      <c r="AG109" s="25"/>
      <c r="AH109" s="24"/>
      <c r="AV109" s="228">
        <v>10.199999999999999</v>
      </c>
      <c r="AW109" s="229">
        <f t="shared" si="34"/>
        <v>453.82857142858848</v>
      </c>
      <c r="BJ109" s="249"/>
      <c r="BK109" s="257"/>
      <c r="BL109" s="86"/>
      <c r="CB109" s="18">
        <v>10.199999999999999</v>
      </c>
      <c r="CC109" s="20">
        <f t="shared" si="35"/>
        <v>-154.71428571428555</v>
      </c>
      <c r="CQ109" s="25"/>
      <c r="CR109" s="24"/>
      <c r="DF109" s="18">
        <v>10.199999999999999</v>
      </c>
      <c r="DG109" s="20">
        <f t="shared" si="37"/>
        <v>195.97142857142717</v>
      </c>
      <c r="DU109" s="249"/>
    </row>
    <row r="110" spans="2:125">
      <c r="B110" s="86"/>
      <c r="D110" s="25"/>
      <c r="E110" s="24"/>
      <c r="S110" s="228">
        <v>10.3</v>
      </c>
      <c r="T110" s="229">
        <f t="shared" ref="T110:T141" si="39">N46</f>
        <v>-510.07142857143026</v>
      </c>
      <c r="U110" s="13"/>
      <c r="AG110" s="25"/>
      <c r="AH110" s="24"/>
      <c r="AV110" s="228">
        <v>10.3</v>
      </c>
      <c r="AW110" s="229">
        <f t="shared" ref="AW110:AW141" si="40">AQ47</f>
        <v>400.92142857142608</v>
      </c>
      <c r="BJ110" s="249"/>
      <c r="BK110" s="257"/>
      <c r="BL110" s="86"/>
      <c r="CB110" s="18">
        <v>10.3</v>
      </c>
      <c r="CC110" s="20">
        <f t="shared" ref="CC110:CC141" si="41">BW46</f>
        <v>-146.67857142857156</v>
      </c>
      <c r="CQ110" s="25"/>
      <c r="CR110" s="24"/>
      <c r="DF110" s="18">
        <v>10.3</v>
      </c>
      <c r="DG110" s="20">
        <f t="shared" ref="DG110:DG141" si="42">DA47</f>
        <v>180.90357142857101</v>
      </c>
      <c r="DU110" s="249"/>
    </row>
    <row r="111" spans="2:125">
      <c r="B111" s="86"/>
      <c r="D111" s="25"/>
      <c r="E111" s="24"/>
      <c r="S111" s="228">
        <v>10.4</v>
      </c>
      <c r="T111" s="229">
        <f t="shared" si="39"/>
        <v>-473.1428571428587</v>
      </c>
      <c r="U111" s="13"/>
      <c r="AG111" s="25"/>
      <c r="AH111" s="24"/>
      <c r="AV111" s="228">
        <v>10.4</v>
      </c>
      <c r="AW111" s="229">
        <f t="shared" si="40"/>
        <v>351.7714285714319</v>
      </c>
      <c r="BJ111" s="249"/>
      <c r="BK111" s="257"/>
      <c r="BL111" s="86"/>
      <c r="CB111" s="18">
        <v>10.4</v>
      </c>
      <c r="CC111" s="20">
        <f t="shared" si="41"/>
        <v>-138.85714285714289</v>
      </c>
      <c r="CQ111" s="25"/>
      <c r="CR111" s="24"/>
      <c r="DF111" s="18">
        <v>10.4</v>
      </c>
      <c r="DG111" s="20">
        <f t="shared" si="42"/>
        <v>166.6285714285732</v>
      </c>
      <c r="DU111" s="249"/>
    </row>
    <row r="112" spans="2:125">
      <c r="B112" s="86"/>
      <c r="D112" s="25"/>
      <c r="E112" s="24"/>
      <c r="S112" s="228">
        <v>10.5</v>
      </c>
      <c r="T112" s="229">
        <f t="shared" si="39"/>
        <v>-437.50000000000091</v>
      </c>
      <c r="U112" s="13"/>
      <c r="AG112" s="25"/>
      <c r="AH112" s="24"/>
      <c r="AV112" s="228">
        <v>10.5</v>
      </c>
      <c r="AW112" s="229">
        <f t="shared" si="40"/>
        <v>306.25</v>
      </c>
      <c r="BJ112" s="249"/>
      <c r="BK112" s="257"/>
      <c r="BL112" s="86"/>
      <c r="CB112" s="18">
        <v>10.5</v>
      </c>
      <c r="CC112" s="20">
        <f t="shared" si="41"/>
        <v>-131.25</v>
      </c>
      <c r="CQ112" s="25"/>
      <c r="CR112" s="24"/>
      <c r="DF112" s="18">
        <v>10.5</v>
      </c>
      <c r="DG112" s="20">
        <f t="shared" si="42"/>
        <v>153.125</v>
      </c>
      <c r="DU112" s="249"/>
    </row>
    <row r="113" spans="2:125">
      <c r="B113" s="86"/>
      <c r="D113" s="25"/>
      <c r="E113" s="24"/>
      <c r="S113" s="228">
        <v>10.6</v>
      </c>
      <c r="T113" s="229">
        <f t="shared" si="39"/>
        <v>-403.14285714285779</v>
      </c>
      <c r="U113" s="13"/>
      <c r="AG113" s="25"/>
      <c r="AH113" s="24"/>
      <c r="AV113" s="228">
        <v>10.6</v>
      </c>
      <c r="AW113" s="229">
        <f t="shared" si="40"/>
        <v>264.2285714285681</v>
      </c>
      <c r="BJ113" s="249"/>
      <c r="BK113" s="257"/>
      <c r="BL113" s="86"/>
      <c r="CB113" s="18">
        <v>10.6</v>
      </c>
      <c r="CC113" s="20">
        <f t="shared" si="41"/>
        <v>-123.85714285714266</v>
      </c>
      <c r="CQ113" s="25"/>
      <c r="CR113" s="24"/>
      <c r="DF113" s="18">
        <v>10.6</v>
      </c>
      <c r="DG113" s="20">
        <f t="shared" si="42"/>
        <v>140.37142857142862</v>
      </c>
      <c r="DU113" s="249"/>
    </row>
    <row r="114" spans="2:125">
      <c r="B114" s="86"/>
      <c r="D114" s="25"/>
      <c r="E114" s="24"/>
      <c r="S114" s="228">
        <v>10.7</v>
      </c>
      <c r="T114" s="229">
        <f t="shared" si="39"/>
        <v>-370.07142857142844</v>
      </c>
      <c r="U114" s="13"/>
      <c r="AG114" s="25"/>
      <c r="AH114" s="24"/>
      <c r="AV114" s="228">
        <v>10.7</v>
      </c>
      <c r="AW114" s="229">
        <f t="shared" si="40"/>
        <v>225.57857142858848</v>
      </c>
      <c r="BJ114" s="249"/>
      <c r="BK114" s="257"/>
      <c r="BL114" s="86"/>
      <c r="CB114" s="18">
        <v>10.7</v>
      </c>
      <c r="CC114" s="20">
        <f t="shared" si="41"/>
        <v>-116.6785714285711</v>
      </c>
      <c r="CQ114" s="25"/>
      <c r="CR114" s="24"/>
      <c r="DF114" s="18">
        <v>10.7</v>
      </c>
      <c r="DG114" s="20">
        <f t="shared" si="42"/>
        <v>128.34642857142535</v>
      </c>
      <c r="DU114" s="249"/>
    </row>
    <row r="115" spans="2:125">
      <c r="B115" s="86"/>
      <c r="D115" s="25"/>
      <c r="E115" s="24"/>
      <c r="S115" s="228">
        <v>10.8</v>
      </c>
      <c r="T115" s="229">
        <f t="shared" si="39"/>
        <v>-338.28571428571558</v>
      </c>
      <c r="U115" s="13"/>
      <c r="AG115" s="25"/>
      <c r="AH115" s="24"/>
      <c r="AV115" s="228">
        <v>10.8</v>
      </c>
      <c r="AW115" s="229">
        <f t="shared" si="40"/>
        <v>190.17142857142608</v>
      </c>
      <c r="BJ115" s="249"/>
      <c r="BK115" s="257"/>
      <c r="BL115" s="86"/>
      <c r="CB115" s="18">
        <v>10.8</v>
      </c>
      <c r="CC115" s="20">
        <f t="shared" si="41"/>
        <v>-109.71428571428578</v>
      </c>
      <c r="CQ115" s="25"/>
      <c r="CR115" s="24"/>
      <c r="DF115" s="18">
        <v>10.8</v>
      </c>
      <c r="DG115" s="20">
        <f t="shared" si="42"/>
        <v>117.02857142857465</v>
      </c>
      <c r="DU115" s="249"/>
    </row>
    <row r="116" spans="2:125">
      <c r="B116" s="86"/>
      <c r="D116" s="25"/>
      <c r="E116" s="24"/>
      <c r="S116" s="228">
        <v>10.9</v>
      </c>
      <c r="T116" s="229">
        <f t="shared" si="39"/>
        <v>-307.78571428571558</v>
      </c>
      <c r="U116" s="13"/>
      <c r="AG116" s="25"/>
      <c r="AH116" s="24"/>
      <c r="AV116" s="228">
        <v>10.9</v>
      </c>
      <c r="AW116" s="229">
        <f t="shared" si="40"/>
        <v>157.87857142857683</v>
      </c>
      <c r="BJ116" s="249"/>
      <c r="BK116" s="257"/>
      <c r="BL116" s="86"/>
      <c r="CB116" s="18">
        <v>10.9</v>
      </c>
      <c r="CC116" s="20">
        <f t="shared" si="41"/>
        <v>-102.96428571428555</v>
      </c>
      <c r="CQ116" s="25"/>
      <c r="CR116" s="24"/>
      <c r="DF116" s="18">
        <v>10.9</v>
      </c>
      <c r="DG116" s="20">
        <f t="shared" si="42"/>
        <v>106.39642857142826</v>
      </c>
      <c r="DU116" s="249"/>
    </row>
    <row r="117" spans="2:125">
      <c r="B117" s="86"/>
      <c r="D117" s="25"/>
      <c r="E117" s="24"/>
      <c r="S117" s="228">
        <v>11</v>
      </c>
      <c r="T117" s="229">
        <f t="shared" si="39"/>
        <v>-278.57142857142935</v>
      </c>
      <c r="U117" s="13"/>
      <c r="AG117" s="25"/>
      <c r="AH117" s="24"/>
      <c r="AV117" s="228">
        <v>11</v>
      </c>
      <c r="AW117" s="229">
        <f t="shared" si="40"/>
        <v>128.57142857143481</v>
      </c>
      <c r="BJ117" s="249"/>
      <c r="BK117" s="257"/>
      <c r="BL117" s="86"/>
      <c r="CB117" s="18">
        <v>11</v>
      </c>
      <c r="CC117" s="20">
        <f t="shared" si="41"/>
        <v>-96.428571428571331</v>
      </c>
      <c r="CQ117" s="25"/>
      <c r="CR117" s="24"/>
      <c r="DF117" s="18">
        <v>11</v>
      </c>
      <c r="DG117" s="20">
        <f t="shared" si="42"/>
        <v>96.428571428572468</v>
      </c>
      <c r="DU117" s="249"/>
    </row>
    <row r="118" spans="2:125">
      <c r="B118" s="86"/>
      <c r="D118" s="25"/>
      <c r="E118" s="24"/>
      <c r="S118" s="228">
        <v>11.1</v>
      </c>
      <c r="T118" s="229">
        <f t="shared" si="39"/>
        <v>-250.64285714285779</v>
      </c>
      <c r="U118" s="13"/>
      <c r="AG118" s="25"/>
      <c r="AH118" s="24"/>
      <c r="AV118" s="228">
        <v>11.1</v>
      </c>
      <c r="AW118" s="229">
        <f t="shared" si="40"/>
        <v>102.12142857143772</v>
      </c>
      <c r="BJ118" s="249"/>
      <c r="BK118" s="257"/>
      <c r="BL118" s="86"/>
      <c r="CB118" s="18">
        <v>11.1</v>
      </c>
      <c r="CC118" s="20">
        <f t="shared" si="41"/>
        <v>-90.107142857142662</v>
      </c>
      <c r="CQ118" s="25"/>
      <c r="CR118" s="24"/>
      <c r="DF118" s="18">
        <v>11.1</v>
      </c>
      <c r="DG118" s="20">
        <f t="shared" si="42"/>
        <v>87.10357142857174</v>
      </c>
      <c r="DU118" s="249"/>
    </row>
    <row r="119" spans="2:125">
      <c r="B119" s="86"/>
      <c r="D119" s="25"/>
      <c r="E119" s="24"/>
      <c r="S119" s="228">
        <v>11.2</v>
      </c>
      <c r="T119" s="229">
        <f t="shared" si="39"/>
        <v>-224</v>
      </c>
      <c r="U119" s="13"/>
      <c r="AG119" s="25"/>
      <c r="AH119" s="24"/>
      <c r="AV119" s="228">
        <v>11.2</v>
      </c>
      <c r="AW119" s="229">
        <f t="shared" si="40"/>
        <v>78.400000000008731</v>
      </c>
      <c r="BJ119" s="249"/>
      <c r="BK119" s="257"/>
      <c r="BL119" s="86"/>
      <c r="CB119" s="18">
        <v>11.2</v>
      </c>
      <c r="CC119" s="20">
        <f t="shared" si="41"/>
        <v>-83.999999999999773</v>
      </c>
      <c r="CQ119" s="25"/>
      <c r="CR119" s="24"/>
      <c r="DF119" s="18">
        <v>11.2</v>
      </c>
      <c r="DG119" s="20">
        <f t="shared" si="42"/>
        <v>78.399999999997817</v>
      </c>
      <c r="DU119" s="249"/>
    </row>
    <row r="120" spans="2:125">
      <c r="B120" s="86"/>
      <c r="D120" s="25"/>
      <c r="E120" s="24"/>
      <c r="S120" s="228">
        <v>11.3</v>
      </c>
      <c r="T120" s="229">
        <f t="shared" si="39"/>
        <v>-198.6428571428587</v>
      </c>
      <c r="U120" s="13"/>
      <c r="AG120" s="25"/>
      <c r="AH120" s="24"/>
      <c r="AV120" s="228">
        <v>11.3</v>
      </c>
      <c r="AW120" s="229">
        <f t="shared" si="40"/>
        <v>57.278571428571013</v>
      </c>
      <c r="BJ120" s="249"/>
      <c r="BK120" s="257"/>
      <c r="BL120" s="86"/>
      <c r="CB120" s="18">
        <v>11.3</v>
      </c>
      <c r="CC120" s="20">
        <f t="shared" si="41"/>
        <v>-78.10714285714289</v>
      </c>
      <c r="CQ120" s="25"/>
      <c r="CR120" s="24"/>
      <c r="DF120" s="18">
        <v>11.3</v>
      </c>
      <c r="DG120" s="20">
        <f t="shared" si="42"/>
        <v>70.296428571427896</v>
      </c>
      <c r="DU120" s="249"/>
    </row>
    <row r="121" spans="2:125">
      <c r="B121" s="86"/>
      <c r="D121" s="25"/>
      <c r="E121" s="24"/>
      <c r="S121" s="228">
        <v>11.4</v>
      </c>
      <c r="T121" s="229">
        <f t="shared" si="39"/>
        <v>-174.57142857142935</v>
      </c>
      <c r="U121" s="13"/>
      <c r="AG121" s="25"/>
      <c r="AH121" s="24"/>
      <c r="AV121" s="228">
        <v>11.4</v>
      </c>
      <c r="AW121" s="229">
        <f t="shared" si="40"/>
        <v>38.628571428576834</v>
      </c>
      <c r="BJ121" s="249"/>
      <c r="BK121" s="257"/>
      <c r="BL121" s="86"/>
      <c r="CB121" s="18">
        <v>11.4</v>
      </c>
      <c r="CC121" s="20">
        <f t="shared" si="41"/>
        <v>-72.428571428571331</v>
      </c>
      <c r="CQ121" s="25"/>
      <c r="CR121" s="24"/>
      <c r="DF121" s="18">
        <v>11.4</v>
      </c>
      <c r="DG121" s="20">
        <f t="shared" si="42"/>
        <v>62.77142857142826</v>
      </c>
      <c r="DU121" s="249"/>
    </row>
    <row r="122" spans="2:125">
      <c r="B122" s="86"/>
      <c r="D122" s="25"/>
      <c r="E122" s="24"/>
      <c r="S122" s="228">
        <v>11.5</v>
      </c>
      <c r="T122" s="229">
        <f t="shared" si="39"/>
        <v>-151.78571428571558</v>
      </c>
      <c r="U122" s="13"/>
      <c r="AG122" s="25"/>
      <c r="AH122" s="24"/>
      <c r="AV122" s="228">
        <v>11.5</v>
      </c>
      <c r="AW122" s="229">
        <f t="shared" si="40"/>
        <v>22.321428571434808</v>
      </c>
      <c r="BJ122" s="249"/>
      <c r="BK122" s="257"/>
      <c r="BL122" s="86"/>
      <c r="CB122" s="18">
        <v>11.5</v>
      </c>
      <c r="CC122" s="20">
        <f t="shared" si="41"/>
        <v>-66.964285714285552</v>
      </c>
      <c r="CQ122" s="25"/>
      <c r="CR122" s="24"/>
      <c r="DF122" s="18">
        <v>11.5</v>
      </c>
      <c r="DG122" s="20">
        <f t="shared" si="42"/>
        <v>55.803571428572468</v>
      </c>
      <c r="DU122" s="249"/>
    </row>
    <row r="123" spans="2:125">
      <c r="B123" s="86"/>
      <c r="D123" s="25"/>
      <c r="E123" s="24"/>
      <c r="S123" s="228">
        <v>11.6</v>
      </c>
      <c r="T123" s="229">
        <f t="shared" si="39"/>
        <v>-130.28571428571558</v>
      </c>
      <c r="U123" s="13"/>
      <c r="AG123" s="25"/>
      <c r="AH123" s="24"/>
      <c r="AV123" s="228">
        <v>11.6</v>
      </c>
      <c r="AW123" s="229">
        <f t="shared" si="40"/>
        <v>8.2285714285681024</v>
      </c>
      <c r="BJ123" s="249"/>
      <c r="BK123" s="257"/>
      <c r="BL123" s="86"/>
      <c r="CB123" s="18">
        <v>11.6</v>
      </c>
      <c r="CC123" s="20">
        <f t="shared" si="41"/>
        <v>-61.714285714285552</v>
      </c>
      <c r="CQ123" s="25"/>
      <c r="CR123" s="24"/>
      <c r="DF123" s="18">
        <v>11.6</v>
      </c>
      <c r="DG123" s="20">
        <f t="shared" si="42"/>
        <v>49.371428571428623</v>
      </c>
      <c r="DU123" s="249"/>
    </row>
    <row r="124" spans="2:125">
      <c r="B124" s="86"/>
      <c r="D124" s="25"/>
      <c r="E124" s="24"/>
      <c r="S124" s="228">
        <v>11.7</v>
      </c>
      <c r="T124" s="229">
        <f t="shared" si="39"/>
        <v>-110.07142857142935</v>
      </c>
      <c r="U124" s="13"/>
      <c r="AG124" s="25"/>
      <c r="AH124" s="24"/>
      <c r="AV124" s="228">
        <v>11.7</v>
      </c>
      <c r="AW124" s="229">
        <f t="shared" si="40"/>
        <v>-3.7785714285710128</v>
      </c>
      <c r="BJ124" s="249"/>
      <c r="BK124" s="257"/>
      <c r="BL124" s="86"/>
      <c r="CB124" s="18">
        <v>11.7</v>
      </c>
      <c r="CC124" s="20">
        <f t="shared" si="41"/>
        <v>-56.678571428571104</v>
      </c>
      <c r="CQ124" s="25"/>
      <c r="CR124" s="24"/>
      <c r="DF124" s="18">
        <v>11.7</v>
      </c>
      <c r="DG124" s="20">
        <f t="shared" si="42"/>
        <v>43.453571428568466</v>
      </c>
      <c r="DU124" s="249"/>
    </row>
    <row r="125" spans="2:125">
      <c r="B125" s="86"/>
      <c r="D125" s="25"/>
      <c r="E125" s="24"/>
      <c r="S125" s="228">
        <v>11.8</v>
      </c>
      <c r="T125" s="229">
        <f t="shared" si="39"/>
        <v>-91.142857142858702</v>
      </c>
      <c r="U125" s="13"/>
      <c r="AG125" s="25"/>
      <c r="AH125" s="24"/>
      <c r="AV125" s="228">
        <v>11.8</v>
      </c>
      <c r="AW125" s="229">
        <f t="shared" si="40"/>
        <v>-13.828571428559371</v>
      </c>
      <c r="BJ125" s="249"/>
      <c r="BK125" s="257"/>
      <c r="BL125" s="86"/>
      <c r="CB125" s="18">
        <v>11.8</v>
      </c>
      <c r="CC125" s="20">
        <f t="shared" si="41"/>
        <v>-51.857142857143117</v>
      </c>
      <c r="CQ125" s="25"/>
      <c r="CR125" s="24"/>
      <c r="DF125" s="18">
        <v>11.8</v>
      </c>
      <c r="DG125" s="20">
        <f t="shared" si="42"/>
        <v>38.028571428571013</v>
      </c>
      <c r="DU125" s="249"/>
    </row>
    <row r="126" spans="2:125">
      <c r="B126" s="86"/>
      <c r="D126" s="25"/>
      <c r="E126" s="24"/>
      <c r="S126" s="228">
        <v>11.9</v>
      </c>
      <c r="T126" s="229">
        <f t="shared" si="39"/>
        <v>-73.500000000001819</v>
      </c>
      <c r="U126" s="13"/>
      <c r="AG126" s="25"/>
      <c r="AH126" s="24"/>
      <c r="AV126" s="228">
        <v>11.9</v>
      </c>
      <c r="AW126" s="229">
        <f t="shared" si="40"/>
        <v>-22.049999999988358</v>
      </c>
      <c r="BJ126" s="249"/>
      <c r="BK126" s="257"/>
      <c r="BL126" s="86"/>
      <c r="CB126" s="18">
        <v>11.9</v>
      </c>
      <c r="CC126" s="20">
        <f t="shared" si="41"/>
        <v>-47.25</v>
      </c>
      <c r="CQ126" s="25"/>
      <c r="CR126" s="24"/>
      <c r="DF126" s="18">
        <v>11.9</v>
      </c>
      <c r="DG126" s="20">
        <f t="shared" si="42"/>
        <v>33.075000000002547</v>
      </c>
      <c r="DU126" s="249"/>
    </row>
    <row r="127" spans="2:125">
      <c r="B127" s="86"/>
      <c r="D127" s="25"/>
      <c r="E127" s="24"/>
      <c r="S127" s="228">
        <v>12</v>
      </c>
      <c r="T127" s="229">
        <f t="shared" si="39"/>
        <v>-57.142857142858702</v>
      </c>
      <c r="U127" s="13"/>
      <c r="AG127" s="25"/>
      <c r="AH127" s="24"/>
      <c r="AV127" s="228">
        <v>12</v>
      </c>
      <c r="AW127" s="229">
        <f t="shared" si="40"/>
        <v>-28.571428571420256</v>
      </c>
      <c r="BJ127" s="249"/>
      <c r="BK127" s="257"/>
      <c r="BL127" s="86"/>
      <c r="CB127" s="18">
        <v>12</v>
      </c>
      <c r="CC127" s="20">
        <f t="shared" si="41"/>
        <v>-42.857142857142662</v>
      </c>
      <c r="CQ127" s="25"/>
      <c r="CR127" s="24"/>
      <c r="DF127" s="18">
        <v>12</v>
      </c>
      <c r="DG127" s="20">
        <f t="shared" si="42"/>
        <v>28.571428571427532</v>
      </c>
      <c r="DU127" s="249"/>
    </row>
    <row r="128" spans="2:125">
      <c r="B128" s="86"/>
      <c r="D128" s="25"/>
      <c r="E128" s="24"/>
      <c r="S128" s="228">
        <v>12.1</v>
      </c>
      <c r="T128" s="229">
        <f t="shared" si="39"/>
        <v>-42.071428571429351</v>
      </c>
      <c r="U128" s="13"/>
      <c r="AG128" s="25"/>
      <c r="AH128" s="24"/>
      <c r="AV128" s="228">
        <v>12.1</v>
      </c>
      <c r="AW128" s="229">
        <f t="shared" si="40"/>
        <v>-33.521428571431898</v>
      </c>
      <c r="BJ128" s="249"/>
      <c r="BK128" s="257"/>
      <c r="BL128" s="86"/>
      <c r="CB128" s="18">
        <v>12.1</v>
      </c>
      <c r="CC128" s="20">
        <f t="shared" si="41"/>
        <v>-38.678571428571558</v>
      </c>
      <c r="CQ128" s="25"/>
      <c r="CR128" s="24"/>
      <c r="DF128" s="18">
        <v>12.1</v>
      </c>
      <c r="DG128" s="20">
        <f t="shared" si="42"/>
        <v>24.496428571428623</v>
      </c>
      <c r="DU128" s="249"/>
    </row>
    <row r="129" spans="2:125">
      <c r="B129" s="86"/>
      <c r="D129" s="25"/>
      <c r="E129" s="24"/>
      <c r="S129" s="228">
        <v>12.2</v>
      </c>
      <c r="T129" s="229">
        <f t="shared" si="39"/>
        <v>-28.285714285713766</v>
      </c>
      <c r="U129" s="13"/>
      <c r="AG129" s="25"/>
      <c r="AH129" s="24"/>
      <c r="AV129" s="228">
        <v>12.2</v>
      </c>
      <c r="AW129" s="229">
        <f t="shared" si="40"/>
        <v>-37.028571428571013</v>
      </c>
      <c r="BJ129" s="249"/>
      <c r="BK129" s="257"/>
      <c r="BL129" s="86"/>
      <c r="CB129" s="18">
        <v>12.2</v>
      </c>
      <c r="CC129" s="20">
        <f t="shared" si="41"/>
        <v>-34.714285714285325</v>
      </c>
      <c r="CQ129" s="25"/>
      <c r="CR129" s="24"/>
      <c r="DF129" s="18">
        <v>12.2</v>
      </c>
      <c r="DG129" s="20">
        <f t="shared" si="42"/>
        <v>20.828571428570285</v>
      </c>
      <c r="DU129" s="249"/>
    </row>
    <row r="130" spans="2:125">
      <c r="B130" s="86"/>
      <c r="D130" s="25"/>
      <c r="E130" s="24"/>
      <c r="S130" s="228">
        <v>12.3</v>
      </c>
      <c r="T130" s="229">
        <f t="shared" si="39"/>
        <v>-15.785714285717404</v>
      </c>
      <c r="U130" s="13"/>
      <c r="AG130" s="25"/>
      <c r="AH130" s="24"/>
      <c r="AV130" s="228">
        <v>12.3</v>
      </c>
      <c r="AW130" s="229">
        <f t="shared" si="40"/>
        <v>-39.221428571414435</v>
      </c>
      <c r="BJ130" s="249"/>
      <c r="BK130" s="257"/>
      <c r="BL130" s="86"/>
      <c r="CB130" s="18">
        <v>12.3</v>
      </c>
      <c r="CC130" s="20">
        <f t="shared" si="41"/>
        <v>-30.964285714285779</v>
      </c>
      <c r="CQ130" s="25"/>
      <c r="CR130" s="24"/>
      <c r="DF130" s="18">
        <v>12.3</v>
      </c>
      <c r="DG130" s="20">
        <f t="shared" si="42"/>
        <v>17.546428571429715</v>
      </c>
      <c r="DU130" s="249"/>
    </row>
    <row r="131" spans="2:125">
      <c r="B131" s="86"/>
      <c r="D131" s="25"/>
      <c r="E131" s="24"/>
      <c r="S131" s="228">
        <v>12.4</v>
      </c>
      <c r="T131" s="229">
        <f t="shared" si="39"/>
        <v>-4.57142857143117</v>
      </c>
      <c r="U131" s="13"/>
      <c r="AG131" s="25"/>
      <c r="AH131" s="24"/>
      <c r="AV131" s="228">
        <v>12.4</v>
      </c>
      <c r="AW131" s="229">
        <f t="shared" si="40"/>
        <v>-40.228571428568102</v>
      </c>
      <c r="BJ131" s="249"/>
      <c r="BK131" s="257"/>
      <c r="BL131" s="86"/>
      <c r="CB131" s="18">
        <v>12.4</v>
      </c>
      <c r="CC131" s="20">
        <f t="shared" si="41"/>
        <v>-27.428571428571558</v>
      </c>
      <c r="CQ131" s="25"/>
      <c r="CR131" s="24"/>
      <c r="DF131" s="18">
        <v>12.4</v>
      </c>
      <c r="DG131" s="20">
        <f t="shared" si="42"/>
        <v>14.628571428573196</v>
      </c>
      <c r="DU131" s="249"/>
    </row>
    <row r="132" spans="2:125">
      <c r="B132" s="86"/>
      <c r="D132" s="25"/>
      <c r="E132" s="24"/>
      <c r="S132" s="228">
        <v>12.5</v>
      </c>
      <c r="T132" s="229">
        <f t="shared" si="39"/>
        <v>5.357142857141298</v>
      </c>
      <c r="U132" s="13"/>
      <c r="AG132" s="25"/>
      <c r="AH132" s="24"/>
      <c r="AV132" s="228">
        <v>12.5</v>
      </c>
      <c r="AW132" s="229">
        <f t="shared" si="40"/>
        <v>-40.178571428565192</v>
      </c>
      <c r="BJ132" s="249"/>
      <c r="BK132" s="257"/>
      <c r="BL132" s="86"/>
      <c r="CB132" s="18">
        <v>12.5</v>
      </c>
      <c r="CC132" s="20">
        <f t="shared" si="41"/>
        <v>-24.107142857142662</v>
      </c>
      <c r="CQ132" s="25"/>
      <c r="CR132" s="24"/>
      <c r="DF132" s="18">
        <v>12.5</v>
      </c>
      <c r="DG132" s="20">
        <f t="shared" si="42"/>
        <v>12.053571428572468</v>
      </c>
      <c r="DU132" s="249"/>
    </row>
    <row r="133" spans="2:125">
      <c r="B133" s="86"/>
      <c r="D133" s="25"/>
      <c r="E133" s="24"/>
      <c r="S133" s="228">
        <v>12.6</v>
      </c>
      <c r="T133" s="229">
        <f t="shared" si="39"/>
        <v>14</v>
      </c>
      <c r="U133" s="13"/>
      <c r="AG133" s="25"/>
      <c r="AH133" s="24"/>
      <c r="AV133" s="228">
        <v>12.6</v>
      </c>
      <c r="AW133" s="229">
        <f t="shared" si="40"/>
        <v>-39.199999999982538</v>
      </c>
      <c r="BJ133" s="249"/>
      <c r="BK133" s="257"/>
      <c r="BL133" s="86"/>
      <c r="CB133" s="18">
        <v>12.6</v>
      </c>
      <c r="CC133" s="20">
        <f t="shared" si="41"/>
        <v>-21</v>
      </c>
      <c r="CQ133" s="25"/>
      <c r="CR133" s="24"/>
      <c r="DF133" s="18">
        <v>12.6</v>
      </c>
      <c r="DG133" s="20">
        <f t="shared" si="42"/>
        <v>9.7999999999992724</v>
      </c>
      <c r="DU133" s="249"/>
    </row>
    <row r="134" spans="2:125">
      <c r="B134" s="86"/>
      <c r="D134" s="25"/>
      <c r="E134" s="24"/>
      <c r="S134" s="228">
        <v>12.7</v>
      </c>
      <c r="T134" s="229">
        <f t="shared" si="39"/>
        <v>21.357142857143117</v>
      </c>
      <c r="U134" s="13"/>
      <c r="AG134" s="25"/>
      <c r="AH134" s="24"/>
      <c r="AV134" s="228">
        <v>12.7</v>
      </c>
      <c r="AW134" s="229">
        <f t="shared" si="40"/>
        <v>-37.421428571426077</v>
      </c>
      <c r="BJ134" s="249"/>
      <c r="BK134" s="257"/>
      <c r="BL134" s="86"/>
      <c r="CB134" s="18">
        <v>12.7</v>
      </c>
      <c r="CC134" s="20">
        <f t="shared" si="41"/>
        <v>-18.107142857142662</v>
      </c>
      <c r="CQ134" s="25"/>
      <c r="CR134" s="24"/>
      <c r="DF134" s="18">
        <v>12.7</v>
      </c>
      <c r="DG134" s="20">
        <f t="shared" si="42"/>
        <v>7.8464285714289872</v>
      </c>
      <c r="DU134" s="249"/>
    </row>
    <row r="135" spans="2:125">
      <c r="B135" s="86"/>
      <c r="D135" s="25"/>
      <c r="E135" s="24"/>
      <c r="S135" s="228">
        <v>12.8</v>
      </c>
      <c r="T135" s="229">
        <f t="shared" si="39"/>
        <v>27.42857142856883</v>
      </c>
      <c r="U135" s="13"/>
      <c r="AG135" s="25"/>
      <c r="AH135" s="24"/>
      <c r="AV135" s="228">
        <v>12.8</v>
      </c>
      <c r="AW135" s="229">
        <f t="shared" si="40"/>
        <v>-34.971428571414435</v>
      </c>
      <c r="BJ135" s="249"/>
      <c r="BK135" s="257"/>
      <c r="BL135" s="86"/>
      <c r="CB135" s="18">
        <v>12.8</v>
      </c>
      <c r="CC135" s="20">
        <f t="shared" si="41"/>
        <v>-15.428571428571558</v>
      </c>
      <c r="CQ135" s="25"/>
      <c r="CR135" s="24"/>
      <c r="DF135" s="18">
        <v>12.8</v>
      </c>
      <c r="DG135" s="20">
        <f t="shared" si="42"/>
        <v>6.1714285714297148</v>
      </c>
      <c r="DU135" s="249"/>
    </row>
    <row r="136" spans="2:125">
      <c r="B136" s="86"/>
      <c r="D136" s="25"/>
      <c r="E136" s="24"/>
      <c r="S136" s="228">
        <v>12.9</v>
      </c>
      <c r="T136" s="229">
        <f t="shared" si="39"/>
        <v>32.214285714284415</v>
      </c>
      <c r="U136" s="13"/>
      <c r="AG136" s="25"/>
      <c r="AH136" s="24"/>
      <c r="AV136" s="228">
        <v>12.9</v>
      </c>
      <c r="AW136" s="229">
        <f t="shared" si="40"/>
        <v>-31.978571428568102</v>
      </c>
      <c r="BJ136" s="249"/>
      <c r="BK136" s="257"/>
      <c r="BL136" s="86"/>
      <c r="CB136" s="18">
        <v>12.9</v>
      </c>
      <c r="CC136" s="20">
        <f t="shared" si="41"/>
        <v>-12.964285714285325</v>
      </c>
      <c r="CQ136" s="25"/>
      <c r="CR136" s="24"/>
      <c r="DF136" s="18">
        <v>12.9</v>
      </c>
      <c r="DG136" s="20">
        <f t="shared" si="42"/>
        <v>4.7535714285695576</v>
      </c>
      <c r="DU136" s="249"/>
    </row>
    <row r="137" spans="2:125">
      <c r="B137" s="86"/>
      <c r="D137" s="25"/>
      <c r="E137" s="24"/>
      <c r="S137" s="228">
        <v>13</v>
      </c>
      <c r="T137" s="229">
        <f t="shared" si="39"/>
        <v>35.714285714284415</v>
      </c>
      <c r="U137" s="13"/>
      <c r="AG137" s="25"/>
      <c r="AH137" s="24"/>
      <c r="AV137" s="228">
        <v>13</v>
      </c>
      <c r="AW137" s="229">
        <f t="shared" si="40"/>
        <v>-28.571428571420256</v>
      </c>
      <c r="BJ137" s="249"/>
      <c r="BK137" s="257"/>
      <c r="BL137" s="86"/>
      <c r="CB137" s="18">
        <v>13</v>
      </c>
      <c r="CC137" s="20">
        <f t="shared" si="41"/>
        <v>-10.714285714285325</v>
      </c>
      <c r="CQ137" s="25"/>
      <c r="CR137" s="24"/>
      <c r="DF137" s="18">
        <v>13</v>
      </c>
      <c r="DG137" s="20">
        <f t="shared" si="42"/>
        <v>3.571428571427532</v>
      </c>
      <c r="DU137" s="249"/>
    </row>
    <row r="138" spans="2:125">
      <c r="B138" s="86"/>
      <c r="D138" s="25"/>
      <c r="E138" s="24"/>
      <c r="S138" s="228">
        <v>13.1</v>
      </c>
      <c r="T138" s="229">
        <f t="shared" si="39"/>
        <v>37.928571428570649</v>
      </c>
      <c r="U138" s="13"/>
      <c r="AG138" s="25"/>
      <c r="AH138" s="24"/>
      <c r="AV138" s="228">
        <v>13.1</v>
      </c>
      <c r="AW138" s="229">
        <f t="shared" si="40"/>
        <v>-24.878571428562282</v>
      </c>
      <c r="BJ138" s="249"/>
      <c r="BK138" s="257"/>
      <c r="BL138" s="86"/>
      <c r="CB138" s="18">
        <v>13.1</v>
      </c>
      <c r="CC138" s="20">
        <f t="shared" si="41"/>
        <v>-8.6785714285711038</v>
      </c>
      <c r="CQ138" s="25"/>
      <c r="CR138" s="24"/>
      <c r="DF138" s="18">
        <v>13.1</v>
      </c>
      <c r="DG138" s="20">
        <f t="shared" si="42"/>
        <v>2.6035714285681024</v>
      </c>
      <c r="DU138" s="249"/>
    </row>
    <row r="139" spans="2:125">
      <c r="B139" s="86"/>
      <c r="D139" s="25"/>
      <c r="E139" s="24"/>
      <c r="S139" s="228">
        <v>13.2</v>
      </c>
      <c r="T139" s="229">
        <f t="shared" si="39"/>
        <v>38.857142857143117</v>
      </c>
      <c r="U139" s="13"/>
      <c r="AG139" s="25"/>
      <c r="AH139" s="24"/>
      <c r="AV139" s="228">
        <v>13.2</v>
      </c>
      <c r="AW139" s="229">
        <f t="shared" si="40"/>
        <v>-21.028571428585565</v>
      </c>
      <c r="BJ139" s="249"/>
      <c r="BK139" s="257"/>
      <c r="BL139" s="86"/>
      <c r="CB139" s="18">
        <v>13.2</v>
      </c>
      <c r="CC139" s="20">
        <f t="shared" si="41"/>
        <v>-6.8571428571422075</v>
      </c>
      <c r="CQ139" s="25"/>
      <c r="CR139" s="24"/>
      <c r="DF139" s="18">
        <v>13.2</v>
      </c>
      <c r="DG139" s="20">
        <f t="shared" si="42"/>
        <v>1.8285714285666472</v>
      </c>
      <c r="DU139" s="249"/>
    </row>
    <row r="140" spans="2:125">
      <c r="B140" s="86"/>
      <c r="D140" s="25"/>
      <c r="E140" s="24"/>
      <c r="S140" s="228">
        <v>13.3</v>
      </c>
      <c r="T140" s="229">
        <f t="shared" si="39"/>
        <v>38.499999999998181</v>
      </c>
      <c r="U140" s="13"/>
      <c r="AG140" s="25"/>
      <c r="AH140" s="24"/>
      <c r="AV140" s="228">
        <v>13.3</v>
      </c>
      <c r="AW140" s="229">
        <f t="shared" si="40"/>
        <v>-17.149999999994179</v>
      </c>
      <c r="BJ140" s="249"/>
      <c r="BK140" s="257"/>
      <c r="BL140" s="86"/>
      <c r="CB140" s="18">
        <v>13.3</v>
      </c>
      <c r="CC140" s="20">
        <f t="shared" si="41"/>
        <v>-5.25</v>
      </c>
      <c r="CQ140" s="25"/>
      <c r="CR140" s="24"/>
      <c r="DF140" s="18">
        <v>13.3</v>
      </c>
      <c r="DG140" s="20">
        <f t="shared" si="42"/>
        <v>1.2250000000021828</v>
      </c>
      <c r="DU140" s="249"/>
    </row>
    <row r="141" spans="2:125">
      <c r="B141" s="86"/>
      <c r="D141" s="25"/>
      <c r="E141" s="24"/>
      <c r="S141" s="228">
        <v>13.4</v>
      </c>
      <c r="T141" s="229">
        <f t="shared" si="39"/>
        <v>36.857142857141298</v>
      </c>
      <c r="U141" s="13"/>
      <c r="AG141" s="25"/>
      <c r="AH141" s="24"/>
      <c r="AV141" s="228">
        <v>13.4</v>
      </c>
      <c r="AW141" s="229">
        <f t="shared" si="40"/>
        <v>-13.371428571437718</v>
      </c>
      <c r="BJ141" s="249"/>
      <c r="BK141" s="257"/>
      <c r="BL141" s="86"/>
      <c r="CB141" s="18">
        <v>13.4</v>
      </c>
      <c r="CC141" s="20">
        <f t="shared" si="41"/>
        <v>-3.8571428571426623</v>
      </c>
      <c r="CQ141" s="25"/>
      <c r="CR141" s="24"/>
      <c r="DF141" s="18">
        <v>13.4</v>
      </c>
      <c r="DG141" s="20">
        <f t="shared" si="42"/>
        <v>0.77142857142462162</v>
      </c>
      <c r="DU141" s="249"/>
    </row>
    <row r="142" spans="2:125">
      <c r="B142" s="86"/>
      <c r="D142" s="25"/>
      <c r="E142" s="24"/>
      <c r="S142" s="228">
        <v>13.5</v>
      </c>
      <c r="T142" s="229">
        <f t="shared" ref="T142:T147" si="43">N78</f>
        <v>33.928571428570649</v>
      </c>
      <c r="U142" s="13"/>
      <c r="AG142" s="25"/>
      <c r="AH142" s="24"/>
      <c r="AV142" s="228">
        <v>13.5</v>
      </c>
      <c r="AW142" s="229">
        <f t="shared" ref="AW142" si="44">AQ79</f>
        <v>-9.821428571420256</v>
      </c>
      <c r="BJ142" s="249"/>
      <c r="BK142" s="257"/>
      <c r="BL142" s="86"/>
      <c r="CB142" s="18">
        <v>13.5</v>
      </c>
      <c r="CC142" s="20">
        <f t="shared" ref="CC142:CC147" si="45">BW78</f>
        <v>-2.6785714285715585</v>
      </c>
      <c r="CQ142" s="25"/>
      <c r="CR142" s="24"/>
      <c r="DF142" s="18">
        <v>13.5</v>
      </c>
      <c r="DG142" s="20">
        <f t="shared" ref="DG142:DG147" si="46">DA79</f>
        <v>0.44642857142753201</v>
      </c>
      <c r="DU142" s="249"/>
    </row>
    <row r="143" spans="2:125">
      <c r="B143" s="86"/>
      <c r="D143" s="25"/>
      <c r="E143" s="24"/>
      <c r="S143" s="228">
        <v>13.6</v>
      </c>
      <c r="T143" s="229">
        <f t="shared" si="43"/>
        <v>29.714285714286234</v>
      </c>
      <c r="U143" s="13"/>
      <c r="AG143" s="25"/>
      <c r="AH143" s="24"/>
      <c r="AV143" s="228">
        <v>13.6</v>
      </c>
      <c r="AW143" s="229">
        <f t="shared" ref="AW143:AW147" si="47">AQ80</f>
        <v>-6.6285714285913855</v>
      </c>
      <c r="BJ143" s="249"/>
      <c r="BK143" s="257"/>
      <c r="BL143" s="86"/>
      <c r="CB143" s="18">
        <v>13.6</v>
      </c>
      <c r="CC143" s="20">
        <f t="shared" si="45"/>
        <v>-1.7142857142853245</v>
      </c>
      <c r="CQ143" s="25"/>
      <c r="CR143" s="24"/>
      <c r="DF143" s="18">
        <v>13.6</v>
      </c>
      <c r="DG143" s="20">
        <f t="shared" si="46"/>
        <v>0.22857142856810242</v>
      </c>
      <c r="DU143" s="249"/>
    </row>
    <row r="144" spans="2:125">
      <c r="B144" s="86"/>
      <c r="D144" s="25"/>
      <c r="E144" s="24"/>
      <c r="S144" s="228">
        <v>13.7</v>
      </c>
      <c r="T144" s="229">
        <f t="shared" si="43"/>
        <v>24.214285714286234</v>
      </c>
      <c r="U144" s="13"/>
      <c r="AG144" s="25"/>
      <c r="AH144" s="24"/>
      <c r="AV144" s="228">
        <v>13.7</v>
      </c>
      <c r="AW144" s="229">
        <f t="shared" si="47"/>
        <v>-3.9214285714551806</v>
      </c>
      <c r="BJ144" s="249"/>
      <c r="BK144" s="257"/>
      <c r="BL144" s="86"/>
      <c r="CB144" s="18">
        <v>13.7</v>
      </c>
      <c r="CC144" s="20">
        <f t="shared" si="45"/>
        <v>-0.9642857142853245</v>
      </c>
      <c r="CQ144" s="25"/>
      <c r="CR144" s="24"/>
      <c r="DF144" s="18">
        <v>13.7</v>
      </c>
      <c r="DG144" s="20">
        <f t="shared" si="46"/>
        <v>9.6428571425349219E-2</v>
      </c>
      <c r="DU144" s="249"/>
    </row>
    <row r="145" spans="2:125">
      <c r="B145" s="86"/>
      <c r="D145" s="25"/>
      <c r="E145" s="24"/>
      <c r="S145" s="228">
        <v>13.8</v>
      </c>
      <c r="T145" s="229">
        <f t="shared" si="43"/>
        <v>17.42857142856883</v>
      </c>
      <c r="U145" s="13"/>
      <c r="AG145" s="25"/>
      <c r="AH145" s="24"/>
      <c r="AV145" s="228">
        <v>13.8</v>
      </c>
      <c r="AW145" s="229">
        <f t="shared" si="47"/>
        <v>-1.8285714285448194</v>
      </c>
      <c r="BJ145" s="249"/>
      <c r="BK145" s="257"/>
      <c r="BL145" s="86"/>
      <c r="CB145" s="18">
        <v>13.8</v>
      </c>
      <c r="CC145" s="20">
        <f t="shared" si="45"/>
        <v>-0.4285714285715585</v>
      </c>
      <c r="CQ145" s="25"/>
      <c r="CR145" s="24"/>
      <c r="DF145" s="18">
        <v>13.8</v>
      </c>
      <c r="DG145" s="20">
        <f t="shared" si="46"/>
        <v>2.8571428571012802E-2</v>
      </c>
      <c r="DU145" s="249"/>
    </row>
    <row r="146" spans="2:125">
      <c r="B146" s="86"/>
      <c r="D146" s="25"/>
      <c r="E146" s="24"/>
      <c r="S146" s="228">
        <v>13.9</v>
      </c>
      <c r="T146" s="229">
        <f t="shared" si="43"/>
        <v>9.357142857141298</v>
      </c>
      <c r="U146" s="13"/>
      <c r="AG146" s="25"/>
      <c r="AH146" s="24"/>
      <c r="AV146" s="228">
        <v>13.9</v>
      </c>
      <c r="AW146" s="229">
        <f t="shared" si="47"/>
        <v>-0.47857142856810242</v>
      </c>
      <c r="BJ146" s="249"/>
      <c r="BK146" s="257"/>
      <c r="BL146" s="86"/>
      <c r="CB146" s="18">
        <v>13.9</v>
      </c>
      <c r="CC146" s="20">
        <f t="shared" si="45"/>
        <v>-0.10714285714266225</v>
      </c>
      <c r="CQ146" s="25"/>
      <c r="CR146" s="24"/>
      <c r="DF146" s="18">
        <v>13.9</v>
      </c>
      <c r="DG146" s="20">
        <f t="shared" si="46"/>
        <v>3.5714285695576109E-3</v>
      </c>
      <c r="DU146" s="249"/>
    </row>
    <row r="147" spans="2:125">
      <c r="B147" s="86"/>
      <c r="D147" s="25"/>
      <c r="E147" s="24"/>
      <c r="S147" s="230">
        <v>14</v>
      </c>
      <c r="T147" s="231">
        <f t="shared" si="43"/>
        <v>0</v>
      </c>
      <c r="U147" s="13"/>
      <c r="AG147" s="25"/>
      <c r="AH147" s="24"/>
      <c r="AV147" s="230">
        <v>14</v>
      </c>
      <c r="AW147" s="231">
        <f t="shared" si="47"/>
        <v>0</v>
      </c>
      <c r="BJ147" s="249"/>
      <c r="BK147" s="257"/>
      <c r="BL147" s="86"/>
      <c r="CB147" s="19">
        <v>14</v>
      </c>
      <c r="CC147" s="21">
        <f t="shared" si="45"/>
        <v>0</v>
      </c>
      <c r="CQ147" s="25"/>
      <c r="CR147" s="24"/>
      <c r="DF147" s="19">
        <v>14</v>
      </c>
      <c r="DG147" s="21">
        <f t="shared" si="46"/>
        <v>0</v>
      </c>
      <c r="DU147" s="249"/>
    </row>
    <row r="148" spans="2:125">
      <c r="B148" s="267"/>
      <c r="C148" s="33"/>
      <c r="D148" s="27"/>
      <c r="E148" s="32"/>
      <c r="F148" s="33"/>
      <c r="G148" s="33"/>
      <c r="H148" s="33"/>
      <c r="I148" s="33"/>
      <c r="J148" s="33"/>
      <c r="K148" s="33"/>
      <c r="L148" s="33"/>
      <c r="M148" s="33"/>
      <c r="N148" s="33"/>
      <c r="O148" s="33"/>
      <c r="P148" s="33"/>
      <c r="Q148" s="33"/>
      <c r="R148" s="33"/>
      <c r="S148" s="232"/>
      <c r="T148" s="232"/>
      <c r="U148" s="33"/>
      <c r="V148" s="33"/>
      <c r="W148" s="33"/>
      <c r="X148" s="33"/>
      <c r="Y148" s="33"/>
      <c r="Z148" s="33"/>
      <c r="AA148" s="33"/>
      <c r="AB148" s="33"/>
      <c r="AC148" s="33"/>
      <c r="AD148" s="33"/>
      <c r="AE148" s="33"/>
      <c r="AF148" s="33"/>
      <c r="AG148" s="27"/>
      <c r="AH148" s="32"/>
      <c r="AI148" s="33"/>
      <c r="AJ148" s="33"/>
      <c r="AK148" s="33"/>
      <c r="AL148" s="33"/>
      <c r="AM148" s="33"/>
      <c r="AN148" s="33"/>
      <c r="AO148" s="33"/>
      <c r="AP148" s="33"/>
      <c r="AQ148" s="33"/>
      <c r="AR148" s="33"/>
      <c r="AS148" s="33"/>
      <c r="AT148" s="33"/>
      <c r="AU148" s="33"/>
      <c r="AV148" s="232"/>
      <c r="AW148" s="232"/>
      <c r="AX148" s="33"/>
      <c r="AY148" s="33"/>
      <c r="AZ148" s="33"/>
      <c r="BA148" s="33"/>
      <c r="BB148" s="33"/>
      <c r="BC148" s="33"/>
      <c r="BD148" s="33"/>
      <c r="BE148" s="33"/>
      <c r="BF148" s="33"/>
      <c r="BG148" s="33"/>
      <c r="BH148" s="33"/>
      <c r="BI148" s="33"/>
      <c r="BJ148" s="251"/>
      <c r="BK148" s="257"/>
      <c r="BL148" s="86"/>
      <c r="BN148" s="33"/>
      <c r="BO148" s="33"/>
      <c r="BP148" s="33"/>
      <c r="BQ148" s="33"/>
      <c r="BR148" s="33"/>
      <c r="BS148" s="33"/>
      <c r="BT148" s="33"/>
      <c r="BU148" s="33"/>
      <c r="BV148" s="33"/>
      <c r="BW148" s="33"/>
      <c r="BX148" s="33"/>
      <c r="BY148" s="33"/>
      <c r="BZ148" s="33"/>
      <c r="CA148" s="33"/>
      <c r="CB148" s="33"/>
      <c r="CC148" s="33"/>
      <c r="CD148" s="33"/>
      <c r="CE148" s="33"/>
      <c r="CF148" s="33"/>
      <c r="CG148" s="33"/>
      <c r="CH148" s="33"/>
      <c r="CI148" s="33"/>
      <c r="CJ148" s="33"/>
      <c r="CK148" s="33"/>
      <c r="CL148" s="33"/>
      <c r="CM148" s="33"/>
      <c r="CN148" s="33"/>
      <c r="CO148" s="33"/>
      <c r="CP148" s="33"/>
      <c r="CQ148" s="27"/>
      <c r="CR148" s="32"/>
      <c r="CS148" s="33"/>
      <c r="CT148" s="33"/>
      <c r="CU148" s="33"/>
      <c r="CV148" s="33"/>
      <c r="CW148" s="33"/>
      <c r="CX148" s="33"/>
      <c r="CY148" s="33"/>
      <c r="CZ148" s="33"/>
      <c r="DA148" s="33"/>
      <c r="DB148" s="33"/>
      <c r="DC148" s="33"/>
      <c r="DD148" s="33"/>
      <c r="DE148" s="33"/>
      <c r="DF148" s="33"/>
      <c r="DG148" s="33"/>
      <c r="DH148" s="33"/>
      <c r="DI148" s="33"/>
      <c r="DJ148" s="33"/>
      <c r="DK148" s="33"/>
      <c r="DL148" s="33"/>
      <c r="DM148" s="33"/>
      <c r="DN148" s="33"/>
      <c r="DO148" s="33"/>
      <c r="DP148" s="33"/>
      <c r="DQ148" s="33"/>
      <c r="DR148" s="33"/>
      <c r="DS148" s="33"/>
      <c r="DT148" s="33"/>
      <c r="DU148" s="251"/>
    </row>
    <row r="149" spans="2:125" ht="15" thickBot="1">
      <c r="B149" s="252"/>
      <c r="C149" s="195"/>
      <c r="D149" s="195"/>
      <c r="E149" s="195"/>
      <c r="F149" s="195"/>
      <c r="G149" s="195"/>
      <c r="H149" s="195"/>
      <c r="I149" s="195"/>
      <c r="J149" s="195"/>
      <c r="K149" s="195"/>
      <c r="L149" s="195"/>
      <c r="M149" s="195"/>
      <c r="N149" s="195"/>
      <c r="O149" s="195"/>
      <c r="P149" s="195"/>
      <c r="Q149" s="195"/>
      <c r="R149" s="195"/>
      <c r="S149" s="268"/>
      <c r="T149" s="268"/>
      <c r="U149" s="195"/>
      <c r="V149" s="195"/>
      <c r="W149" s="195"/>
      <c r="X149" s="195"/>
      <c r="Y149" s="195"/>
      <c r="Z149" s="195"/>
      <c r="AA149" s="195"/>
      <c r="AB149" s="195"/>
      <c r="AC149" s="195"/>
      <c r="AD149" s="195"/>
      <c r="AE149" s="195"/>
      <c r="AF149" s="195"/>
      <c r="AG149" s="195"/>
      <c r="AH149" s="195"/>
      <c r="AI149" s="195"/>
      <c r="AJ149" s="195"/>
      <c r="AK149" s="195"/>
      <c r="AL149" s="195"/>
      <c r="AM149" s="195"/>
      <c r="AN149" s="195"/>
      <c r="AO149" s="195"/>
      <c r="AP149" s="195"/>
      <c r="AQ149" s="195"/>
      <c r="AR149" s="195"/>
      <c r="AS149" s="195"/>
      <c r="AT149" s="195"/>
      <c r="AU149" s="195"/>
      <c r="AV149" s="268"/>
      <c r="AW149" s="268"/>
      <c r="AX149" s="195"/>
      <c r="AY149" s="195"/>
      <c r="AZ149" s="195"/>
      <c r="BA149" s="195"/>
      <c r="BB149" s="195"/>
      <c r="BC149" s="195"/>
      <c r="BD149" s="195"/>
      <c r="BE149" s="195"/>
      <c r="BF149" s="195"/>
      <c r="BG149" s="195"/>
      <c r="BH149" s="195"/>
      <c r="BI149" s="195"/>
      <c r="BJ149" s="72"/>
      <c r="BK149" s="257"/>
      <c r="BL149" s="86"/>
      <c r="DU149" s="249"/>
    </row>
    <row r="150" spans="2:125">
      <c r="BL150" s="86"/>
      <c r="DU150" s="249"/>
    </row>
    <row r="151" spans="2:125">
      <c r="BL151" s="86"/>
      <c r="DU151" s="249"/>
    </row>
    <row r="152" spans="2:125">
      <c r="BL152" s="86"/>
      <c r="DU152" s="249"/>
    </row>
    <row r="153" spans="2:125">
      <c r="BL153" s="86"/>
      <c r="DU153" s="249"/>
    </row>
    <row r="154" spans="2:125">
      <c r="BL154" s="86"/>
      <c r="DU154" s="249"/>
    </row>
    <row r="155" spans="2:125">
      <c r="BL155" s="86"/>
      <c r="DU155" s="249"/>
    </row>
    <row r="156" spans="2:125">
      <c r="BL156" s="86"/>
      <c r="DU156" s="249"/>
    </row>
    <row r="157" spans="2:125">
      <c r="BL157" s="86"/>
      <c r="DU157" s="249"/>
    </row>
    <row r="158" spans="2:125">
      <c r="BL158" s="86"/>
      <c r="DU158" s="249"/>
    </row>
    <row r="159" spans="2:125" ht="15" thickBot="1">
      <c r="BL159" s="252"/>
      <c r="BM159" s="253"/>
      <c r="BN159" s="195"/>
      <c r="BO159" s="195"/>
      <c r="BP159" s="195"/>
      <c r="BQ159" s="195"/>
      <c r="BR159" s="195"/>
      <c r="BS159" s="195"/>
      <c r="BT159" s="195"/>
      <c r="BU159" s="195"/>
      <c r="BV159" s="195"/>
      <c r="BW159" s="195"/>
      <c r="BX159" s="195"/>
      <c r="BY159" s="195"/>
      <c r="BZ159" s="195"/>
      <c r="CA159" s="195"/>
      <c r="CB159" s="195"/>
      <c r="CC159" s="195"/>
      <c r="CD159" s="195"/>
      <c r="CE159" s="195"/>
      <c r="CF159" s="195"/>
      <c r="CG159" s="195"/>
      <c r="CH159" s="195"/>
      <c r="CI159" s="195"/>
      <c r="CJ159" s="195"/>
      <c r="CK159" s="195"/>
      <c r="CL159" s="195"/>
      <c r="CM159" s="195"/>
      <c r="CN159" s="195"/>
      <c r="CO159" s="195"/>
      <c r="CP159" s="195"/>
      <c r="CQ159" s="195"/>
      <c r="CR159" s="195"/>
      <c r="CS159" s="195"/>
      <c r="CT159" s="195"/>
      <c r="CU159" s="195"/>
      <c r="CV159" s="195"/>
      <c r="CW159" s="195"/>
      <c r="CX159" s="195"/>
      <c r="CY159" s="195"/>
      <c r="CZ159" s="195"/>
      <c r="DA159" s="195"/>
      <c r="DB159" s="195"/>
      <c r="DC159" s="195"/>
      <c r="DD159" s="195"/>
      <c r="DE159" s="195"/>
      <c r="DF159" s="195"/>
      <c r="DG159" s="195"/>
      <c r="DH159" s="195"/>
      <c r="DI159" s="195"/>
      <c r="DJ159" s="195"/>
      <c r="DK159" s="195"/>
      <c r="DL159" s="195"/>
      <c r="DM159" s="195"/>
      <c r="DN159" s="195"/>
      <c r="DO159" s="195"/>
      <c r="DP159" s="195"/>
      <c r="DQ159" s="195"/>
      <c r="DR159" s="195"/>
      <c r="DS159" s="195"/>
      <c r="DT159" s="195"/>
      <c r="DU159" s="72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CC2730-B090-4C50-A628-31902166854D}">
  <dimension ref="A1:AO154"/>
  <sheetViews>
    <sheetView zoomScale="75" zoomScaleNormal="70" workbookViewId="0">
      <selection activeCell="BI4" sqref="BI4"/>
    </sheetView>
  </sheetViews>
  <sheetFormatPr defaultRowHeight="14.5"/>
  <cols>
    <col min="2" max="2" width="16.90625" bestFit="1" customWidth="1"/>
    <col min="3" max="3" width="24.6328125" customWidth="1"/>
    <col min="4" max="4" width="8.1796875" customWidth="1"/>
    <col min="5" max="5" width="15.6328125" customWidth="1"/>
    <col min="6" max="7" width="5.08984375" customWidth="1"/>
    <col min="22" max="22" width="7.36328125" customWidth="1"/>
    <col min="23" max="23" width="16.90625" bestFit="1" customWidth="1"/>
    <col min="24" max="24" width="24.08984375" customWidth="1"/>
    <col min="25" max="25" width="10.6328125" bestFit="1" customWidth="1"/>
    <col min="26" max="26" width="16.1796875" customWidth="1"/>
    <col min="40" max="40" width="8.7265625" customWidth="1"/>
    <col min="41" max="41" width="3" customWidth="1"/>
    <col min="51" max="51" width="11.81640625" bestFit="1" customWidth="1"/>
  </cols>
  <sheetData>
    <row r="1" spans="1:41" ht="31">
      <c r="A1" s="7" t="s">
        <v>32</v>
      </c>
      <c r="B1" s="261" t="s">
        <v>36</v>
      </c>
      <c r="C1" s="264"/>
      <c r="D1" s="262"/>
      <c r="E1" s="262"/>
      <c r="F1" s="262"/>
      <c r="G1" s="262"/>
      <c r="H1" s="262"/>
      <c r="I1" s="262"/>
      <c r="J1" s="262"/>
      <c r="K1" s="262"/>
      <c r="L1" s="262"/>
      <c r="M1" s="262"/>
      <c r="N1" s="262"/>
      <c r="O1" s="262"/>
      <c r="P1" s="262"/>
      <c r="Q1" s="262"/>
      <c r="R1" s="262"/>
      <c r="S1" s="262"/>
      <c r="T1" s="262"/>
      <c r="U1" s="262"/>
      <c r="V1" s="265"/>
      <c r="W1" s="244" t="s">
        <v>13</v>
      </c>
      <c r="X1" s="245"/>
      <c r="Y1" s="245"/>
      <c r="Z1" s="245"/>
      <c r="AA1" s="245"/>
      <c r="AB1" s="245"/>
      <c r="AC1" s="245"/>
      <c r="AD1" s="245"/>
      <c r="AE1" s="245"/>
      <c r="AF1" s="245"/>
      <c r="AG1" s="245"/>
      <c r="AH1" s="245"/>
      <c r="AI1" s="245"/>
      <c r="AJ1" s="245"/>
      <c r="AK1" s="245"/>
      <c r="AL1" s="245"/>
      <c r="AM1" s="245"/>
      <c r="AN1" s="245"/>
      <c r="AO1" s="247"/>
    </row>
    <row r="2" spans="1:41" ht="18.5">
      <c r="B2" s="269" t="s">
        <v>24</v>
      </c>
      <c r="C2" s="274"/>
      <c r="D2" s="279"/>
      <c r="E2" s="279"/>
      <c r="F2" s="279"/>
      <c r="G2" s="279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  <c r="V2" s="275"/>
      <c r="W2" s="269" t="s">
        <v>24</v>
      </c>
      <c r="X2" s="23"/>
      <c r="Y2" s="23"/>
      <c r="Z2" s="23"/>
      <c r="AA2" s="23"/>
      <c r="AB2" s="23"/>
      <c r="AC2" s="23"/>
      <c r="AD2" s="23"/>
      <c r="AE2" s="23"/>
      <c r="AF2" s="23"/>
      <c r="AG2" s="23"/>
      <c r="AH2" s="23"/>
      <c r="AI2" s="23"/>
      <c r="AJ2" s="23"/>
      <c r="AK2" s="23"/>
      <c r="AL2" s="23"/>
      <c r="AM2" s="23"/>
      <c r="AN2" s="23"/>
      <c r="AO2" s="275"/>
    </row>
    <row r="3" spans="1:41">
      <c r="B3" s="86"/>
      <c r="C3" s="1" t="s">
        <v>87</v>
      </c>
      <c r="V3" s="249"/>
      <c r="W3" s="86"/>
      <c r="X3" s="1" t="s">
        <v>87</v>
      </c>
      <c r="AO3" s="249"/>
    </row>
    <row r="4" spans="1:41">
      <c r="B4" s="86"/>
      <c r="E4" s="2" t="s">
        <v>64</v>
      </c>
      <c r="F4" t="s">
        <v>91</v>
      </c>
      <c r="V4" s="249"/>
      <c r="W4" s="86"/>
      <c r="Z4" s="2" t="s">
        <v>64</v>
      </c>
      <c r="AA4" t="s">
        <v>91</v>
      </c>
      <c r="AO4" s="249"/>
    </row>
    <row r="5" spans="1:41">
      <c r="B5" s="86"/>
      <c r="C5" s="1" t="s">
        <v>146</v>
      </c>
      <c r="V5" s="249"/>
      <c r="W5" s="86"/>
      <c r="X5" s="1" t="s">
        <v>109</v>
      </c>
      <c r="AO5" s="249"/>
    </row>
    <row r="6" spans="1:41">
      <c r="B6" s="86"/>
      <c r="C6" s="3" t="s">
        <v>147</v>
      </c>
      <c r="D6" s="9" t="s">
        <v>20</v>
      </c>
      <c r="E6" t="s">
        <v>46</v>
      </c>
      <c r="F6" t="s">
        <v>389</v>
      </c>
      <c r="V6" s="249"/>
      <c r="W6" s="86"/>
      <c r="X6" s="3" t="s">
        <v>147</v>
      </c>
      <c r="Y6" s="9" t="s">
        <v>20</v>
      </c>
      <c r="Z6" t="s">
        <v>46</v>
      </c>
      <c r="AA6" t="s">
        <v>389</v>
      </c>
      <c r="AO6" s="249"/>
    </row>
    <row r="7" spans="1:41">
      <c r="B7" s="86"/>
      <c r="C7" s="1" t="s">
        <v>88</v>
      </c>
      <c r="D7" s="9"/>
      <c r="V7" s="249"/>
      <c r="W7" s="86"/>
      <c r="X7" s="1" t="s">
        <v>88</v>
      </c>
      <c r="Y7" s="9"/>
      <c r="AO7" s="249"/>
    </row>
    <row r="8" spans="1:41" ht="16.5">
      <c r="B8" s="86"/>
      <c r="C8" s="3" t="s">
        <v>70</v>
      </c>
      <c r="D8" s="9" t="s">
        <v>21</v>
      </c>
      <c r="E8">
        <v>8.3903333333333306E-5</v>
      </c>
      <c r="F8" t="s">
        <v>23</v>
      </c>
      <c r="V8" s="249"/>
      <c r="W8" s="86"/>
      <c r="X8" s="3" t="s">
        <v>70</v>
      </c>
      <c r="Y8" s="3" t="s">
        <v>21</v>
      </c>
      <c r="Z8" s="11">
        <v>4.4533333333333302E-6</v>
      </c>
      <c r="AA8" t="s">
        <v>23</v>
      </c>
      <c r="AO8" s="249"/>
    </row>
    <row r="9" spans="1:41">
      <c r="B9" s="86"/>
      <c r="C9" s="3" t="s">
        <v>69</v>
      </c>
      <c r="D9" s="9" t="s">
        <v>35</v>
      </c>
      <c r="E9">
        <v>0.125</v>
      </c>
      <c r="F9" t="s">
        <v>22</v>
      </c>
      <c r="V9" s="249"/>
      <c r="W9" s="86"/>
      <c r="X9" s="3" t="s">
        <v>148</v>
      </c>
      <c r="Y9" s="3" t="s">
        <v>35</v>
      </c>
      <c r="Z9">
        <v>0.05</v>
      </c>
      <c r="AA9" t="s">
        <v>22</v>
      </c>
      <c r="AO9" s="249"/>
    </row>
    <row r="10" spans="1:41">
      <c r="B10" s="86"/>
      <c r="C10" s="3" t="s">
        <v>140</v>
      </c>
      <c r="D10" s="9" t="s">
        <v>12</v>
      </c>
      <c r="E10" s="14" t="s">
        <v>149</v>
      </c>
      <c r="F10" t="s">
        <v>41</v>
      </c>
      <c r="V10" s="249"/>
      <c r="W10" s="86"/>
      <c r="X10" s="3" t="s">
        <v>140</v>
      </c>
      <c r="Y10" s="3" t="s">
        <v>12</v>
      </c>
      <c r="Z10" s="14" t="s">
        <v>149</v>
      </c>
      <c r="AA10" t="s">
        <v>41</v>
      </c>
      <c r="AO10" s="249"/>
    </row>
    <row r="11" spans="1:41">
      <c r="B11" s="86"/>
      <c r="C11" s="1" t="s">
        <v>151</v>
      </c>
      <c r="D11" s="272"/>
      <c r="V11" s="249"/>
      <c r="W11" s="86"/>
      <c r="X11" s="1" t="s">
        <v>151</v>
      </c>
      <c r="AO11" s="249"/>
    </row>
    <row r="12" spans="1:41">
      <c r="B12" s="86"/>
      <c r="C12" s="3" t="s">
        <v>150</v>
      </c>
      <c r="D12" s="15" t="s">
        <v>27</v>
      </c>
      <c r="E12" s="276" t="s">
        <v>380</v>
      </c>
      <c r="V12" s="249"/>
      <c r="W12" s="86"/>
      <c r="X12" s="3" t="s">
        <v>145</v>
      </c>
      <c r="Y12" s="15" t="s">
        <v>27</v>
      </c>
      <c r="Z12" s="276" t="s">
        <v>380</v>
      </c>
      <c r="AO12" s="249"/>
    </row>
    <row r="13" spans="1:41">
      <c r="B13" s="86"/>
      <c r="D13" s="18">
        <v>0</v>
      </c>
      <c r="E13" s="277">
        <f>ABS(('Q.1 Applied Forces'!AW7*$E$9)/$E$8)/1000000</f>
        <v>62.050574073338382</v>
      </c>
      <c r="V13" s="249"/>
      <c r="W13" s="86"/>
      <c r="Y13" s="18">
        <v>0</v>
      </c>
      <c r="Z13" s="277">
        <f xml:space="preserve"> (( 'Q.1 Applied Forces'!DG7 * $Z$9 ) / $Z$8 ) / 1000000</f>
        <v>96.276197604790482</v>
      </c>
      <c r="AO13" s="249"/>
    </row>
    <row r="14" spans="1:41">
      <c r="B14" s="86"/>
      <c r="D14" s="18">
        <v>0.1</v>
      </c>
      <c r="E14" s="277">
        <f>ABS(('Q.1 Applied Forces'!AW8*$E$9)/$E$8)/1000000</f>
        <v>60.85723650232412</v>
      </c>
      <c r="V14" s="249"/>
      <c r="W14" s="86"/>
      <c r="Y14" s="18">
        <v>0.1</v>
      </c>
      <c r="Z14" s="277">
        <f xml:space="preserve"> (( 'Q.1 Applied Forces'!DG8 * $Z$9 ) / $Z$8 ) / 1000000</f>
        <v>94.51627994011983</v>
      </c>
      <c r="AO14" s="249"/>
    </row>
    <row r="15" spans="1:41">
      <c r="B15" s="86"/>
      <c r="D15" s="18">
        <v>0.2</v>
      </c>
      <c r="E15" s="277">
        <f>ABS(('Q.1 Applied Forces'!AW9*$E$9)/$E$8)/1000000</f>
        <v>59.675817408922988</v>
      </c>
      <c r="V15" s="249"/>
      <c r="W15" s="86"/>
      <c r="Y15" s="18">
        <v>0.2</v>
      </c>
      <c r="Z15" s="277">
        <f xml:space="preserve"> (( 'Q.1 Applied Forces'!DG9 * $Z$9 ) / $Z$8 ) / 1000000</f>
        <v>92.77320359281444</v>
      </c>
      <c r="AO15" s="249"/>
    </row>
    <row r="16" spans="1:41">
      <c r="B16" s="86"/>
      <c r="D16" s="18">
        <v>0.3</v>
      </c>
      <c r="E16" s="277">
        <f>ABS(('Q.1 Applied Forces'!AW10*$E$9)/$E$8)/1000000</f>
        <v>58.506316793134971</v>
      </c>
      <c r="V16" s="249"/>
      <c r="W16" s="86"/>
      <c r="Y16" s="18">
        <v>0.3</v>
      </c>
      <c r="Z16" s="277">
        <f xml:space="preserve"> (( 'Q.1 Applied Forces'!DG10 * $Z$9 ) / $Z$8 ) / 1000000</f>
        <v>91.046968562874312</v>
      </c>
      <c r="AO16" s="249"/>
    </row>
    <row r="17" spans="2:41">
      <c r="B17" s="86"/>
      <c r="D17" s="18">
        <v>0.4</v>
      </c>
      <c r="E17" s="277">
        <f>ABS(('Q.1 Applied Forces'!AW11*$E$9)/$E$8)/1000000</f>
        <v>57.34873465496009</v>
      </c>
      <c r="V17" s="249"/>
      <c r="W17" s="86"/>
      <c r="Y17" s="18">
        <v>0.4</v>
      </c>
      <c r="Z17" s="277">
        <f xml:space="preserve"> (( 'Q.1 Applied Forces'!DG11 * $Z$9 ) / $Z$8 ) / 1000000</f>
        <v>89.337574850299461</v>
      </c>
      <c r="AO17" s="249"/>
    </row>
    <row r="18" spans="2:41">
      <c r="B18" s="86"/>
      <c r="D18" s="18">
        <v>0.5</v>
      </c>
      <c r="E18" s="277">
        <f>ABS(('Q.1 Applied Forces'!AW12*$E$9)/$E$8)/1000000</f>
        <v>56.203070994398331</v>
      </c>
      <c r="V18" s="249"/>
      <c r="W18" s="86"/>
      <c r="Y18" s="18">
        <v>0.5</v>
      </c>
      <c r="Z18" s="277">
        <f xml:space="preserve"> (( 'Q.1 Applied Forces'!DG12 * $Z$9 ) / $Z$8 ) / 1000000</f>
        <v>87.645022455089887</v>
      </c>
      <c r="AO18" s="249"/>
    </row>
    <row r="19" spans="2:41">
      <c r="B19" s="86"/>
      <c r="D19" s="18">
        <v>0.6</v>
      </c>
      <c r="E19" s="277">
        <f>ABS(('Q.1 Applied Forces'!AW13*$E$9)/$E$8)/1000000</f>
        <v>55.069325811449701</v>
      </c>
      <c r="V19" s="249"/>
      <c r="W19" s="86"/>
      <c r="Y19" s="18">
        <v>0.6</v>
      </c>
      <c r="Z19" s="277">
        <f xml:space="preserve"> (( 'Q.1 Applied Forces'!DG13 * $Z$9 ) / $Z$8 ) / 1000000</f>
        <v>85.969311377245575</v>
      </c>
      <c r="AO19" s="249"/>
    </row>
    <row r="20" spans="2:41">
      <c r="B20" s="86"/>
      <c r="D20" s="18">
        <v>0.7</v>
      </c>
      <c r="E20" s="277">
        <f>ABS(('Q.1 Applied Forces'!AW14*$E$9)/$E$8)/1000000</f>
        <v>53.947499106114194</v>
      </c>
      <c r="V20" s="249"/>
      <c r="W20" s="86"/>
      <c r="Y20" s="18">
        <v>0.7</v>
      </c>
      <c r="Z20" s="277">
        <f xml:space="preserve"> (( 'Q.1 Applied Forces'!DG14 * $Z$9 ) / $Z$8 ) / 1000000</f>
        <v>84.310441616766525</v>
      </c>
      <c r="AO20" s="249"/>
    </row>
    <row r="21" spans="2:41">
      <c r="B21" s="86"/>
      <c r="D21" s="18">
        <v>0.8</v>
      </c>
      <c r="E21" s="277">
        <f>ABS(('Q.1 Applied Forces'!AW15*$E$9)/$E$8)/1000000</f>
        <v>52.837590878391815</v>
      </c>
      <c r="V21" s="249"/>
      <c r="W21" s="86"/>
      <c r="Y21" s="18">
        <v>0.8</v>
      </c>
      <c r="Z21" s="277">
        <f xml:space="preserve"> (( 'Q.1 Applied Forces'!DG15 * $Z$9 ) / $Z$8 ) / 1000000</f>
        <v>82.668413173652752</v>
      </c>
      <c r="AO21" s="249"/>
    </row>
    <row r="22" spans="2:41">
      <c r="B22" s="86"/>
      <c r="D22" s="18">
        <v>0.9</v>
      </c>
      <c r="E22" s="277">
        <f>ABS(('Q.1 Applied Forces'!AW16*$E$9)/$E$8)/1000000</f>
        <v>51.739601128282565</v>
      </c>
      <c r="V22" s="249"/>
      <c r="W22" s="86"/>
      <c r="Y22" s="18">
        <v>0.9</v>
      </c>
      <c r="Z22" s="277">
        <f xml:space="preserve"> (( 'Q.1 Applied Forces'!DG16 * $Z$9 ) / $Z$8 ) / 1000000</f>
        <v>81.043226047904255</v>
      </c>
      <c r="AO22" s="249"/>
    </row>
    <row r="23" spans="2:41">
      <c r="B23" s="86"/>
      <c r="D23" s="18">
        <v>1</v>
      </c>
      <c r="E23" s="277">
        <f>ABS(('Q.1 Applied Forces'!AW17*$E$9)/$E$8)/1000000</f>
        <v>50.653529855786438</v>
      </c>
      <c r="V23" s="249"/>
      <c r="W23" s="86"/>
      <c r="Y23" s="18">
        <v>1</v>
      </c>
      <c r="Z23" s="277">
        <f xml:space="preserve"> (( 'Q.1 Applied Forces'!DG17 * $Z$9 ) / $Z$8 ) / 1000000</f>
        <v>79.434880239521007</v>
      </c>
      <c r="AO23" s="249"/>
    </row>
    <row r="24" spans="2:41">
      <c r="B24" s="86"/>
      <c r="D24" s="18">
        <v>1.1000000000000001</v>
      </c>
      <c r="E24" s="277">
        <f>ABS(('Q.1 Applied Forces'!AW18*$E$9)/$E$8)/1000000</f>
        <v>49.57937706090344</v>
      </c>
      <c r="V24" s="249"/>
      <c r="W24" s="86"/>
      <c r="Y24" s="18">
        <v>1.1000000000000001</v>
      </c>
      <c r="Z24" s="277">
        <f xml:space="preserve"> (( 'Q.1 Applied Forces'!DG18 * $Z$9 ) / $Z$8 ) / 1000000</f>
        <v>77.843375748503064</v>
      </c>
      <c r="AO24" s="249"/>
    </row>
    <row r="25" spans="2:41">
      <c r="B25" s="86"/>
      <c r="D25" s="18">
        <v>1.2</v>
      </c>
      <c r="E25" s="277">
        <f>ABS(('Q.1 Applied Forces'!AW19*$E$9)/$E$8)/1000000</f>
        <v>48.517142743633563</v>
      </c>
      <c r="V25" s="249"/>
      <c r="W25" s="86"/>
      <c r="Y25" s="18">
        <v>1.2</v>
      </c>
      <c r="Z25" s="277">
        <f xml:space="preserve"> (( 'Q.1 Applied Forces'!DG19 * $Z$9 ) / $Z$8 ) / 1000000</f>
        <v>76.268712574850369</v>
      </c>
      <c r="AO25" s="249"/>
    </row>
    <row r="26" spans="2:41">
      <c r="B26" s="86"/>
      <c r="D26" s="18">
        <v>1.3</v>
      </c>
      <c r="E26" s="277">
        <f>ABS(('Q.1 Applied Forces'!AW20*$E$9)/$E$8)/1000000</f>
        <v>47.466826903976816</v>
      </c>
      <c r="V26" s="249"/>
      <c r="W26" s="86"/>
      <c r="Y26" s="18">
        <v>1.3</v>
      </c>
      <c r="Z26" s="277">
        <f xml:space="preserve"> (( 'Q.1 Applied Forces'!DG20 * $Z$9 ) / $Z$8 ) / 1000000</f>
        <v>74.710890718562936</v>
      </c>
      <c r="AO26" s="249"/>
    </row>
    <row r="27" spans="2:41">
      <c r="B27" s="86"/>
      <c r="D27" s="18">
        <v>1.4</v>
      </c>
      <c r="E27" s="277">
        <f>ABS(('Q.1 Applied Forces'!AW21*$E$9)/$E$8)/1000000</f>
        <v>46.428429541933191</v>
      </c>
      <c r="V27" s="249"/>
      <c r="W27" s="86"/>
      <c r="Y27" s="18">
        <v>1.4</v>
      </c>
      <c r="Z27" s="277">
        <f xml:space="preserve"> (( 'Q.1 Applied Forces'!DG21 * $Z$9 ) / $Z$8 ) / 1000000</f>
        <v>73.169910179640766</v>
      </c>
      <c r="AO27" s="249"/>
    </row>
    <row r="28" spans="2:41">
      <c r="B28" s="86"/>
      <c r="D28" s="18">
        <v>1.5</v>
      </c>
      <c r="E28" s="277">
        <f>ABS(('Q.1 Applied Forces'!AW22*$E$9)/$E$8)/1000000</f>
        <v>45.401950657502695</v>
      </c>
      <c r="V28" s="249"/>
      <c r="W28" s="86"/>
      <c r="Y28" s="18">
        <v>1.5</v>
      </c>
      <c r="Z28" s="277">
        <f xml:space="preserve"> (( 'Q.1 Applied Forces'!DG22 * $Z$9 ) / $Z$8 ) / 1000000</f>
        <v>71.645770958083887</v>
      </c>
      <c r="AO28" s="249"/>
    </row>
    <row r="29" spans="2:41">
      <c r="B29" s="86"/>
      <c r="D29" s="18">
        <v>1.6</v>
      </c>
      <c r="E29" s="277">
        <f>ABS(('Q.1 Applied Forces'!AW23*$E$9)/$E$8)/1000000</f>
        <v>44.387390250685328</v>
      </c>
      <c r="V29" s="249"/>
      <c r="W29" s="86"/>
      <c r="Y29" s="18">
        <v>1.6</v>
      </c>
      <c r="Z29" s="277">
        <f xml:space="preserve"> (( 'Q.1 Applied Forces'!DG23 * $Z$9 ) / $Z$8 ) / 1000000</f>
        <v>70.13847305389227</v>
      </c>
      <c r="AO29" s="249"/>
    </row>
    <row r="30" spans="2:41">
      <c r="B30" s="86"/>
      <c r="D30" s="18">
        <v>1.7</v>
      </c>
      <c r="E30" s="277">
        <f>ABS(('Q.1 Applied Forces'!AW24*$E$9)/$E$8)/1000000</f>
        <v>43.384748321481084</v>
      </c>
      <c r="V30" s="249"/>
      <c r="W30" s="86"/>
      <c r="Y30" s="18">
        <v>1.7</v>
      </c>
      <c r="Z30" s="277">
        <f xml:space="preserve"> (( 'Q.1 Applied Forces'!DG24 * $Z$9 ) / $Z$8 ) / 1000000</f>
        <v>68.648016467065929</v>
      </c>
      <c r="AO30" s="249"/>
    </row>
    <row r="31" spans="2:41">
      <c r="B31" s="86"/>
      <c r="D31" s="18">
        <v>1.8</v>
      </c>
      <c r="E31" s="277">
        <f>ABS(('Q.1 Applied Forces'!AW25*$E$9)/$E$8)/1000000</f>
        <v>42.394024869889968</v>
      </c>
      <c r="V31" s="249"/>
      <c r="W31" s="86"/>
      <c r="Y31" s="18">
        <v>1.8</v>
      </c>
      <c r="Z31" s="277">
        <f xml:space="preserve"> (( 'Q.1 Applied Forces'!DG25 * $Z$9 ) / $Z$8 ) / 1000000</f>
        <v>67.174401197604851</v>
      </c>
      <c r="AO31" s="249"/>
    </row>
    <row r="32" spans="2:41">
      <c r="B32" s="86"/>
      <c r="D32" s="18">
        <v>1.9</v>
      </c>
      <c r="E32" s="277">
        <f>ABS(('Q.1 Applied Forces'!AW26*$E$9)/$E$8)/1000000</f>
        <v>41.415219895911974</v>
      </c>
      <c r="V32" s="249"/>
      <c r="W32" s="86"/>
      <c r="Y32" s="18">
        <v>1.9</v>
      </c>
      <c r="Z32" s="277">
        <f xml:space="preserve"> (( 'Q.1 Applied Forces'!DG26 * $Z$9 ) / $Z$8 ) / 1000000</f>
        <v>65.717627245509036</v>
      </c>
      <c r="AO32" s="249"/>
    </row>
    <row r="33" spans="2:41">
      <c r="B33" s="86"/>
      <c r="D33" s="18">
        <v>2</v>
      </c>
      <c r="E33" s="277">
        <f>ABS(('Q.1 Applied Forces'!AW27*$E$9)/$E$8)/1000000</f>
        <v>40.44833339954711</v>
      </c>
      <c r="V33" s="249"/>
      <c r="W33" s="86"/>
      <c r="Y33" s="18">
        <v>2</v>
      </c>
      <c r="Z33" s="277">
        <f xml:space="preserve"> (( 'Q.1 Applied Forces'!DG27 * $Z$9 ) / $Z$8 ) / 1000000</f>
        <v>64.277694610778482</v>
      </c>
      <c r="AO33" s="249"/>
    </row>
    <row r="34" spans="2:41">
      <c r="B34" s="86"/>
      <c r="D34" s="18">
        <v>2.1</v>
      </c>
      <c r="E34" s="277">
        <f>ABS(('Q.1 Applied Forces'!AW28*$E$9)/$E$8)/1000000</f>
        <v>39.493365380795375</v>
      </c>
      <c r="V34" s="249"/>
      <c r="W34" s="86"/>
      <c r="Y34" s="18">
        <v>2.1</v>
      </c>
      <c r="Z34" s="277">
        <f xml:space="preserve"> (( 'Q.1 Applied Forces'!DG28 * $Z$9 ) / $Z$8 ) / 1000000</f>
        <v>62.85460329341322</v>
      </c>
      <c r="AO34" s="249"/>
    </row>
    <row r="35" spans="2:41">
      <c r="B35" s="86"/>
      <c r="D35" s="18">
        <v>2.2000000000000002</v>
      </c>
      <c r="E35" s="277">
        <f>ABS(('Q.1 Applied Forces'!AW29*$E$9)/$E$8)/1000000</f>
        <v>38.550315839656761</v>
      </c>
      <c r="V35" s="249"/>
      <c r="W35" s="86"/>
      <c r="Y35" s="18">
        <v>2.2000000000000002</v>
      </c>
      <c r="Z35" s="277">
        <f xml:space="preserve"> (( 'Q.1 Applied Forces'!DG29 * $Z$9 ) / $Z$8 ) / 1000000</f>
        <v>61.44835329341322</v>
      </c>
      <c r="AO35" s="249"/>
    </row>
    <row r="36" spans="2:41">
      <c r="B36" s="86"/>
      <c r="D36" s="18">
        <v>2.2999999999999998</v>
      </c>
      <c r="E36" s="277">
        <f>ABS(('Q.1 Applied Forces'!AW30*$E$9)/$E$8)/1000000</f>
        <v>37.61918477613127</v>
      </c>
      <c r="V36" s="249"/>
      <c r="W36" s="86"/>
      <c r="Y36" s="18">
        <v>2.2999999999999998</v>
      </c>
      <c r="Z36" s="277">
        <f xml:space="preserve"> (( 'Q.1 Applied Forces'!DG30 * $Z$9 ) / $Z$8 ) / 1000000</f>
        <v>60.058944610778497</v>
      </c>
      <c r="AO36" s="249"/>
    </row>
    <row r="37" spans="2:41">
      <c r="B37" s="86"/>
      <c r="D37" s="18">
        <v>2.4</v>
      </c>
      <c r="E37" s="277">
        <f>ABS(('Q.1 Applied Forces'!AW31*$E$9)/$E$8)/1000000</f>
        <v>36.699972190218915</v>
      </c>
      <c r="V37" s="249"/>
      <c r="W37" s="86"/>
      <c r="Y37" s="18">
        <v>2.4</v>
      </c>
      <c r="Z37" s="277">
        <f xml:space="preserve"> (( 'Q.1 Applied Forces'!DG31 * $Z$9 ) / $Z$8 ) / 1000000</f>
        <v>58.686377245509028</v>
      </c>
      <c r="AO37" s="249"/>
    </row>
    <row r="38" spans="2:41">
      <c r="B38" s="86"/>
      <c r="D38" s="18">
        <v>2.5</v>
      </c>
      <c r="E38" s="277">
        <f>ABS(('Q.1 Applied Forces'!AW32*$E$9)/$E$8)/1000000</f>
        <v>35.792678081919675</v>
      </c>
      <c r="V38" s="249"/>
      <c r="W38" s="86"/>
      <c r="Y38" s="18">
        <v>2.5</v>
      </c>
      <c r="Z38" s="277">
        <f xml:space="preserve"> (( 'Q.1 Applied Forces'!DG32 * $Z$9 ) / $Z$8 ) / 1000000</f>
        <v>57.33065119760483</v>
      </c>
      <c r="AO38" s="249"/>
    </row>
    <row r="39" spans="2:41">
      <c r="B39" s="86"/>
      <c r="D39" s="18">
        <v>2.6</v>
      </c>
      <c r="E39" s="277">
        <f>ABS(('Q.1 Applied Forces'!AW33*$E$9)/$E$8)/1000000</f>
        <v>34.897302451233571</v>
      </c>
      <c r="V39" s="249"/>
      <c r="W39" s="86"/>
      <c r="Y39" s="18">
        <v>2.6</v>
      </c>
      <c r="Z39" s="277">
        <f xml:space="preserve"> (( 'Q.1 Applied Forces'!DG33 * $Z$9 ) / $Z$8 ) / 1000000</f>
        <v>55.991766467065915</v>
      </c>
      <c r="AO39" s="249"/>
    </row>
    <row r="40" spans="2:41">
      <c r="B40" s="86"/>
      <c r="D40" s="18">
        <v>2.7</v>
      </c>
      <c r="E40" s="277">
        <f>ABS(('Q.1 Applied Forces'!AW34*$E$9)/$E$8)/1000000</f>
        <v>34.013845298160589</v>
      </c>
      <c r="V40" s="249"/>
      <c r="W40" s="86"/>
      <c r="Y40" s="18">
        <v>2.7</v>
      </c>
      <c r="Z40" s="277">
        <f xml:space="preserve"> (( 'Q.1 Applied Forces'!DG34 * $Z$9 ) / $Z$8 ) / 1000000</f>
        <v>54.669723053892255</v>
      </c>
      <c r="AO40" s="249"/>
    </row>
    <row r="41" spans="2:41">
      <c r="B41" s="86"/>
      <c r="D41" s="18">
        <v>2.8</v>
      </c>
      <c r="E41" s="277">
        <f>ABS(('Q.1 Applied Forces'!AW35*$E$9)/$E$8)/1000000</f>
        <v>33.142306622700737</v>
      </c>
      <c r="V41" s="249"/>
      <c r="W41" s="86"/>
      <c r="Y41" s="18">
        <v>2.8</v>
      </c>
      <c r="Z41" s="277">
        <f xml:space="preserve"> (( 'Q.1 Applied Forces'!DG35 * $Z$9 ) / $Z$8 ) / 1000000</f>
        <v>53.364520958083865</v>
      </c>
      <c r="AO41" s="249"/>
    </row>
    <row r="42" spans="2:41">
      <c r="B42" s="86"/>
      <c r="D42" s="18">
        <v>2.9</v>
      </c>
      <c r="E42" s="277">
        <f>ABS(('Q.1 Applied Forces'!AW36*$E$9)/$E$8)/1000000</f>
        <v>32.282686424854013</v>
      </c>
      <c r="V42" s="249"/>
      <c r="W42" s="86"/>
      <c r="Y42" s="18">
        <v>2.9</v>
      </c>
      <c r="Z42" s="277">
        <f xml:space="preserve"> (( 'Q.1 Applied Forces'!DG36 * $Z$9 ) / $Z$8 ) / 1000000</f>
        <v>52.076160179640766</v>
      </c>
      <c r="AO42" s="249"/>
    </row>
    <row r="43" spans="2:41">
      <c r="B43" s="86"/>
      <c r="D43" s="18">
        <v>3</v>
      </c>
      <c r="E43" s="277">
        <f>ABS(('Q.1 Applied Forces'!AW37*$E$9)/$E$8)/1000000</f>
        <v>31.434984704620405</v>
      </c>
      <c r="V43" s="249"/>
      <c r="W43" s="86"/>
      <c r="Y43" s="18">
        <v>3</v>
      </c>
      <c r="Z43" s="277">
        <f xml:space="preserve"> (( 'Q.1 Applied Forces'!DG37 * $Z$9 ) / $Z$8 ) / 1000000</f>
        <v>50.804640718562908</v>
      </c>
      <c r="AO43" s="249"/>
    </row>
    <row r="44" spans="2:41">
      <c r="B44" s="86"/>
      <c r="D44" s="18">
        <v>3.1</v>
      </c>
      <c r="E44" s="277">
        <f>ABS(('Q.1 Applied Forces'!AW38*$E$9)/$E$8)/1000000</f>
        <v>30.599201461999929</v>
      </c>
      <c r="V44" s="249"/>
      <c r="W44" s="86"/>
      <c r="Y44" s="18">
        <v>3.1</v>
      </c>
      <c r="Z44" s="277">
        <f xml:space="preserve"> (( 'Q.1 Applied Forces'!DG38 * $Z$9 ) / $Z$8 ) / 1000000</f>
        <v>49.549962574850333</v>
      </c>
      <c r="AO44" s="249"/>
    </row>
    <row r="45" spans="2:41">
      <c r="B45" s="86"/>
      <c r="D45" s="18">
        <v>3.2</v>
      </c>
      <c r="E45" s="277">
        <f>ABS(('Q.1 Applied Forces'!AW39*$E$9)/$E$8)/1000000</f>
        <v>29.775336696992579</v>
      </c>
      <c r="V45" s="249"/>
      <c r="W45" s="86"/>
      <c r="Y45" s="18">
        <v>3.2</v>
      </c>
      <c r="Z45" s="277">
        <f xml:space="preserve"> (( 'Q.1 Applied Forces'!DG39 * $Z$9 ) / $Z$8 ) / 1000000</f>
        <v>48.312125748503028</v>
      </c>
      <c r="AO45" s="249"/>
    </row>
    <row r="46" spans="2:41">
      <c r="B46" s="86"/>
      <c r="D46" s="18">
        <v>3.3</v>
      </c>
      <c r="E46" s="277">
        <f>ABS(('Q.1 Applied Forces'!AW40*$E$9)/$E$8)/1000000</f>
        <v>28.963390409598357</v>
      </c>
      <c r="V46" s="249"/>
      <c r="W46" s="86"/>
      <c r="Y46" s="18">
        <v>3.3</v>
      </c>
      <c r="Z46" s="277">
        <f xml:space="preserve"> (( 'Q.1 Applied Forces'!DG40 * $Z$9 ) / $Z$8 ) / 1000000</f>
        <v>47.091130239520986</v>
      </c>
      <c r="AO46" s="249"/>
    </row>
    <row r="47" spans="2:41">
      <c r="B47" s="86"/>
      <c r="D47" s="18">
        <v>3.4</v>
      </c>
      <c r="E47" s="277">
        <f>ABS(('Q.1 Applied Forces'!AW41*$E$9)/$E$8)/1000000</f>
        <v>28.163362599817258</v>
      </c>
      <c r="V47" s="249"/>
      <c r="W47" s="86"/>
      <c r="Y47" s="18">
        <v>3.4</v>
      </c>
      <c r="Z47" s="277">
        <f xml:space="preserve"> (( 'Q.1 Applied Forces'!DG41 * $Z$9 ) / $Z$8 ) / 1000000</f>
        <v>45.886976047904234</v>
      </c>
      <c r="AO47" s="249"/>
    </row>
    <row r="48" spans="2:41">
      <c r="B48" s="86"/>
      <c r="C48" t="s">
        <v>460</v>
      </c>
      <c r="D48" s="18">
        <v>3.5</v>
      </c>
      <c r="E48" s="277">
        <f>ABS(('Q.1 Applied Forces'!AW42*$E$9)/$E$8)/1000000</f>
        <v>27.375253267649288</v>
      </c>
      <c r="V48" s="249"/>
      <c r="W48" s="86"/>
      <c r="Y48" s="18">
        <v>3.5</v>
      </c>
      <c r="Z48" s="277">
        <f xml:space="preserve"> (( 'Q.1 Applied Forces'!DG42 * $Z$9 ) / $Z$8 ) / 1000000</f>
        <v>44.699663173652723</v>
      </c>
      <c r="AO48" s="249"/>
    </row>
    <row r="49" spans="2:41">
      <c r="B49" s="86"/>
      <c r="D49" s="18">
        <v>3.6</v>
      </c>
      <c r="E49" s="277">
        <f>ABS(('Q.1 Applied Forces'!AW43*$E$9)/$E$8)/1000000</f>
        <v>26.599062413094444</v>
      </c>
      <c r="V49" s="249"/>
      <c r="W49" s="86"/>
      <c r="Y49" s="18">
        <v>3.6</v>
      </c>
      <c r="Z49" s="277">
        <f xml:space="preserve"> (( 'Q.1 Applied Forces'!DG43 * $Z$9 ) / $Z$8 ) / 1000000</f>
        <v>43.529191616766504</v>
      </c>
      <c r="AO49" s="249"/>
    </row>
    <row r="50" spans="2:41">
      <c r="B50" s="86"/>
      <c r="D50" s="18">
        <v>3.7</v>
      </c>
      <c r="E50" s="277">
        <f>ABS(('Q.1 Applied Forces'!AW44*$E$9)/$E$8)/1000000</f>
        <v>25.834790036152725</v>
      </c>
      <c r="V50" s="249"/>
      <c r="W50" s="86"/>
      <c r="Y50" s="18">
        <v>3.7</v>
      </c>
      <c r="Z50" s="277">
        <f xml:space="preserve"> (( 'Q.1 Applied Forces'!DG44 * $Z$9 ) / $Z$8 ) / 1000000</f>
        <v>42.375561377245539</v>
      </c>
      <c r="AO50" s="249"/>
    </row>
    <row r="51" spans="2:41">
      <c r="B51" s="86"/>
      <c r="D51" s="18">
        <v>3.8</v>
      </c>
      <c r="E51" s="277">
        <f>ABS(('Q.1 Applied Forces'!AW45*$E$9)/$E$8)/1000000</f>
        <v>25.082436136824132</v>
      </c>
      <c r="V51" s="249"/>
      <c r="W51" s="86"/>
      <c r="Y51" s="18">
        <v>3.8</v>
      </c>
      <c r="Z51" s="277">
        <f xml:space="preserve"> (( 'Q.1 Applied Forces'!DG45 * $Z$9 ) / $Z$8 ) / 1000000</f>
        <v>41.238772455089851</v>
      </c>
      <c r="AO51" s="249"/>
    </row>
    <row r="52" spans="2:41">
      <c r="B52" s="86"/>
      <c r="D52" s="18">
        <v>3.9</v>
      </c>
      <c r="E52" s="277">
        <f>ABS(('Q.1 Applied Forces'!AW46*$E$9)/$E$8)/1000000</f>
        <v>24.342000715108664</v>
      </c>
      <c r="V52" s="249"/>
      <c r="W52" s="86"/>
      <c r="Y52" s="18">
        <v>3.9</v>
      </c>
      <c r="Z52" s="277">
        <f xml:space="preserve"> (( 'Q.1 Applied Forces'!DG46 * $Z$9 ) / $Z$8 ) / 1000000</f>
        <v>40.118824850299433</v>
      </c>
      <c r="AO52" s="249"/>
    </row>
    <row r="53" spans="2:41">
      <c r="B53" s="86"/>
      <c r="D53" s="18">
        <v>4</v>
      </c>
      <c r="E53" s="277">
        <f>ABS(('Q.1 Applied Forces'!AW47*$E$9)/$E$8)/1000000</f>
        <v>23.613483771006322</v>
      </c>
      <c r="V53" s="249"/>
      <c r="W53" s="86"/>
      <c r="Y53" s="18">
        <v>4</v>
      </c>
      <c r="Z53" s="277">
        <f xml:space="preserve"> (( 'Q.1 Applied Forces'!DG47 * $Z$9 ) / $Z$8 ) / 1000000</f>
        <v>39.015718562874277</v>
      </c>
      <c r="AO53" s="249"/>
    </row>
    <row r="54" spans="2:41">
      <c r="B54" s="86"/>
      <c r="D54" s="18">
        <v>4.0999999999999996</v>
      </c>
      <c r="E54" s="277">
        <f>ABS(('Q.1 Applied Forces'!AW48*$E$9)/$E$8)/1000000</f>
        <v>22.896885304517109</v>
      </c>
      <c r="V54" s="249"/>
      <c r="W54" s="86"/>
      <c r="Y54" s="18">
        <v>4.0999999999999996</v>
      </c>
      <c r="Z54" s="277">
        <f xml:space="preserve"> (( 'Q.1 Applied Forces'!DG48 * $Z$9 ) / $Z$8 ) / 1000000</f>
        <v>37.929453592814411</v>
      </c>
      <c r="AO54" s="249"/>
    </row>
    <row r="55" spans="2:41">
      <c r="B55" s="86"/>
      <c r="D55" s="18">
        <v>4.2</v>
      </c>
      <c r="E55" s="277">
        <f>ABS(('Q.1 Applied Forces'!AW49*$E$9)/$E$8)/1000000</f>
        <v>22.192205315641022</v>
      </c>
      <c r="V55" s="249"/>
      <c r="W55" s="86"/>
      <c r="Y55" s="18">
        <v>4.2</v>
      </c>
      <c r="Z55" s="277">
        <f xml:space="preserve"> (( 'Q.1 Applied Forces'!DG49 * $Z$9 ) / $Z$8 ) / 1000000</f>
        <v>36.860029940119787</v>
      </c>
      <c r="AO55" s="249"/>
    </row>
    <row r="56" spans="2:41">
      <c r="B56" s="86"/>
      <c r="D56" s="18">
        <v>4.3</v>
      </c>
      <c r="E56" s="277">
        <f>ABS(('Q.1 Applied Forces'!AW50*$E$9)/$E$8)/1000000</f>
        <v>21.499443804378064</v>
      </c>
      <c r="V56" s="249"/>
      <c r="W56" s="86"/>
      <c r="Y56" s="18">
        <v>4.3</v>
      </c>
      <c r="Z56" s="277">
        <f xml:space="preserve"> (( 'Q.1 Applied Forces'!DG50 * $Z$9 ) / $Z$8 ) / 1000000</f>
        <v>35.807447604790447</v>
      </c>
      <c r="AO56" s="249"/>
    </row>
    <row r="57" spans="2:41">
      <c r="B57" s="86"/>
      <c r="D57" s="18">
        <v>4.4000000000000004</v>
      </c>
      <c r="E57" s="277">
        <f>ABS(('Q.1 Applied Forces'!AW51*$E$9)/$E$8)/1000000</f>
        <v>20.818600770728228</v>
      </c>
      <c r="V57" s="249"/>
      <c r="W57" s="86"/>
      <c r="Y57" s="18">
        <v>4.4000000000000004</v>
      </c>
      <c r="Z57" s="277">
        <f xml:space="preserve"> (( 'Q.1 Applied Forces'!DG51 * $Z$9 ) / $Z$8 ) / 1000000</f>
        <v>34.771706586826362</v>
      </c>
      <c r="AO57" s="249"/>
    </row>
    <row r="58" spans="2:41">
      <c r="B58" s="86"/>
      <c r="D58" s="18">
        <v>4.5</v>
      </c>
      <c r="E58" s="277">
        <f>ABS(('Q.1 Applied Forces'!AW52*$E$9)/$E$8)/1000000</f>
        <v>20.149676214691517</v>
      </c>
      <c r="V58" s="249"/>
      <c r="W58" s="86"/>
      <c r="Y58" s="18">
        <v>4.5</v>
      </c>
      <c r="Z58" s="277">
        <f xml:space="preserve"> (( 'Q.1 Applied Forces'!DG52 * $Z$9 ) / $Z$8 ) / 1000000</f>
        <v>33.752806886227567</v>
      </c>
      <c r="AO58" s="249"/>
    </row>
    <row r="59" spans="2:41">
      <c r="B59" s="86"/>
      <c r="D59" s="18">
        <v>4.5999999999999996</v>
      </c>
      <c r="E59" s="277">
        <f>ABS(('Q.1 Applied Forces'!AW53*$E$9)/$E$8)/1000000</f>
        <v>19.492670136267932</v>
      </c>
      <c r="V59" s="249"/>
      <c r="W59" s="86"/>
      <c r="Y59" s="18">
        <v>4.5999999999999996</v>
      </c>
      <c r="Z59" s="277">
        <f xml:space="preserve"> (( 'Q.1 Applied Forces'!DG53 * $Z$9 ) / $Z$8 ) / 1000000</f>
        <v>32.750748502994043</v>
      </c>
      <c r="AO59" s="249"/>
    </row>
    <row r="60" spans="2:41">
      <c r="B60" s="86"/>
      <c r="D60" s="18">
        <v>4.7</v>
      </c>
      <c r="E60" s="277">
        <f>ABS(('Q.1 Applied Forces'!AW54*$E$9)/$E$8)/1000000</f>
        <v>18.847582535457477</v>
      </c>
      <c r="V60" s="249"/>
      <c r="W60" s="86"/>
      <c r="Y60" s="18">
        <v>4.7</v>
      </c>
      <c r="Z60" s="277">
        <f xml:space="preserve"> (( 'Q.1 Applied Forces'!DG54 * $Z$9 ) / $Z$8 ) / 1000000</f>
        <v>31.765531437125773</v>
      </c>
      <c r="AO60" s="249"/>
    </row>
    <row r="61" spans="2:41">
      <c r="B61" s="86"/>
      <c r="D61" s="18">
        <v>4.8</v>
      </c>
      <c r="E61" s="277">
        <f>ABS(('Q.1 Applied Forces'!AW55*$E$9)/$E$8)/1000000</f>
        <v>18.214413412260146</v>
      </c>
      <c r="V61" s="249"/>
      <c r="W61" s="86"/>
      <c r="Y61" s="18">
        <v>4.8</v>
      </c>
      <c r="Z61" s="277">
        <f xml:space="preserve"> (( 'Q.1 Applied Forces'!DG55 * $Z$9 ) / $Z$8 ) / 1000000</f>
        <v>30.797155688622777</v>
      </c>
      <c r="AO61" s="249"/>
    </row>
    <row r="62" spans="2:41">
      <c r="B62" s="86"/>
      <c r="D62" s="18">
        <v>4.9000000000000004</v>
      </c>
      <c r="E62" s="277">
        <f>ABS(('Q.1 Applied Forces'!AW56*$E$9)/$E$8)/1000000</f>
        <v>17.593162766675942</v>
      </c>
      <c r="V62" s="249"/>
      <c r="W62" s="86"/>
      <c r="Y62" s="18">
        <v>4.9000000000000004</v>
      </c>
      <c r="Z62" s="277">
        <f xml:space="preserve"> (( 'Q.1 Applied Forces'!DG56 * $Z$9 ) / $Z$8 ) / 1000000</f>
        <v>29.84562125748505</v>
      </c>
      <c r="AO62" s="249"/>
    </row>
    <row r="63" spans="2:41">
      <c r="B63" s="86"/>
      <c r="D63" s="18">
        <v>5</v>
      </c>
      <c r="E63" s="277">
        <f>ABS(('Q.1 Applied Forces'!AW57*$E$9)/$E$8)/1000000</f>
        <v>16.983830598704863</v>
      </c>
      <c r="V63" s="249"/>
      <c r="W63" s="86"/>
      <c r="Y63" s="18">
        <v>5</v>
      </c>
      <c r="Z63" s="277">
        <f xml:space="preserve"> (( 'Q.1 Applied Forces'!DG57 * $Z$9 ) / $Z$8 ) / 1000000</f>
        <v>28.910928143712596</v>
      </c>
      <c r="AO63" s="249"/>
    </row>
    <row r="64" spans="2:41">
      <c r="B64" s="86"/>
      <c r="D64" s="18">
        <v>5.0999999999999996</v>
      </c>
      <c r="E64" s="277">
        <f>ABS(('Q.1 Applied Forces'!AW58*$E$9)/$E$8)/1000000</f>
        <v>16.386416908346913</v>
      </c>
      <c r="V64" s="249"/>
      <c r="W64" s="86"/>
      <c r="Y64" s="18">
        <v>5.0999999999999996</v>
      </c>
      <c r="Z64" s="277">
        <f xml:space="preserve"> (( 'Q.1 Applied Forces'!DG58 * $Z$9 ) / $Z$8 ) / 1000000</f>
        <v>27.993076347305422</v>
      </c>
      <c r="AO64" s="249"/>
    </row>
    <row r="65" spans="2:41">
      <c r="B65" s="86"/>
      <c r="D65" s="18">
        <v>5.2</v>
      </c>
      <c r="E65" s="277">
        <f>ABS(('Q.1 Applied Forces'!AW59*$E$9)/$E$8)/1000000</f>
        <v>15.800921695602087</v>
      </c>
      <c r="V65" s="249"/>
      <c r="W65" s="86"/>
      <c r="Y65" s="18">
        <v>5.2</v>
      </c>
      <c r="Z65" s="277">
        <f xml:space="preserve"> (( 'Q.1 Applied Forces'!DG59 * $Z$9 ) / $Z$8 ) / 1000000</f>
        <v>27.092065868263493</v>
      </c>
      <c r="AO65" s="249"/>
    </row>
    <row r="66" spans="2:41">
      <c r="B66" s="86"/>
      <c r="D66" s="18">
        <v>5.3</v>
      </c>
      <c r="E66" s="277">
        <f>ABS(('Q.1 Applied Forces'!AW60*$E$9)/$E$8)/1000000</f>
        <v>15.227344960470388</v>
      </c>
      <c r="V66" s="249"/>
      <c r="W66" s="86"/>
      <c r="Y66" s="18">
        <v>5.3</v>
      </c>
      <c r="Z66" s="277">
        <f xml:space="preserve"> (( 'Q.1 Applied Forces'!DG60 * $Z$9 ) / $Z$8 ) / 1000000</f>
        <v>26.207896706586844</v>
      </c>
      <c r="AO66" s="249"/>
    </row>
    <row r="67" spans="2:41">
      <c r="B67" s="86"/>
      <c r="D67" s="18">
        <v>5.4</v>
      </c>
      <c r="E67" s="277">
        <f>ABS(('Q.1 Applied Forces'!AW61*$E$9)/$E$8)/1000000</f>
        <v>14.665686702951815</v>
      </c>
      <c r="V67" s="249"/>
      <c r="W67" s="86"/>
      <c r="Y67" s="18">
        <v>5.4</v>
      </c>
      <c r="Z67" s="277">
        <f xml:space="preserve"> (( 'Q.1 Applied Forces'!DG61 * $Z$9 ) / $Z$8 ) / 1000000</f>
        <v>25.340568862275472</v>
      </c>
      <c r="AO67" s="249"/>
    </row>
    <row r="68" spans="2:41">
      <c r="B68" s="86"/>
      <c r="D68" s="18">
        <v>5.5</v>
      </c>
      <c r="E68" s="277">
        <f>ABS(('Q.1 Applied Forces'!AW62*$E$9)/$E$8)/1000000</f>
        <v>14.115946923046367</v>
      </c>
      <c r="V68" s="249"/>
      <c r="W68" s="86"/>
      <c r="Y68" s="18">
        <v>5.5</v>
      </c>
      <c r="Z68" s="277">
        <f xml:space="preserve"> (( 'Q.1 Applied Forces'!DG62 * $Z$9 ) / $Z$8 ) / 1000000</f>
        <v>24.490082335329358</v>
      </c>
      <c r="AO68" s="249"/>
    </row>
    <row r="69" spans="2:41">
      <c r="B69" s="86"/>
      <c r="D69" s="18">
        <v>5.6</v>
      </c>
      <c r="E69" s="277">
        <f>ABS(('Q.1 Applied Forces'!AW63*$E$9)/$E$8)/1000000</f>
        <v>13.578125620754045</v>
      </c>
      <c r="V69" s="249"/>
      <c r="W69" s="86"/>
      <c r="Y69" s="18">
        <v>5.6</v>
      </c>
      <c r="Z69" s="277">
        <f xml:space="preserve"> (( 'Q.1 Applied Forces'!DG63 * $Z$9 ) / $Z$8 ) / 1000000</f>
        <v>23.656437125748521</v>
      </c>
      <c r="AO69" s="249"/>
    </row>
    <row r="70" spans="2:41">
      <c r="B70" s="86"/>
      <c r="D70" s="18">
        <v>5.7</v>
      </c>
      <c r="E70" s="277">
        <f>ABS(('Q.1 Applied Forces'!AW64*$E$9)/$E$8)/1000000</f>
        <v>13.052222796074853</v>
      </c>
      <c r="V70" s="249"/>
      <c r="W70" s="86"/>
      <c r="Y70" s="18">
        <v>5.7</v>
      </c>
      <c r="Z70" s="277">
        <f xml:space="preserve"> (( 'Q.1 Applied Forces'!DG64 * $Z$9 ) / $Z$8 ) / 1000000</f>
        <v>22.83963323353295</v>
      </c>
      <c r="AO70" s="249"/>
    </row>
    <row r="71" spans="2:41">
      <c r="B71" s="86"/>
      <c r="D71" s="18">
        <v>5.8</v>
      </c>
      <c r="E71" s="277">
        <f>ABS(('Q.1 Applied Forces'!AW65*$E$9)/$E$8)/1000000</f>
        <v>12.538238449008784</v>
      </c>
      <c r="V71" s="249"/>
      <c r="W71" s="86"/>
      <c r="Y71" s="18">
        <v>5.8</v>
      </c>
      <c r="Z71" s="277">
        <f xml:space="preserve"> (( 'Q.1 Applied Forces'!DG65 * $Z$9 ) / $Z$8 ) / 1000000</f>
        <v>22.039670658682653</v>
      </c>
      <c r="AO71" s="249"/>
    </row>
    <row r="72" spans="2:41">
      <c r="B72" s="86"/>
      <c r="D72" s="18">
        <v>5.9</v>
      </c>
      <c r="E72" s="277">
        <f>ABS(('Q.1 Applied Forces'!AW66*$E$9)/$E$8)/1000000</f>
        <v>12.03617257955584</v>
      </c>
      <c r="V72" s="249"/>
      <c r="W72" s="86"/>
      <c r="Y72" s="18">
        <v>5.9</v>
      </c>
      <c r="Z72" s="277">
        <f xml:space="preserve"> (( 'Q.1 Applied Forces'!DG66 * $Z$9 ) / $Z$8 ) / 1000000</f>
        <v>21.256549401197621</v>
      </c>
      <c r="AO72" s="249"/>
    </row>
    <row r="73" spans="2:41">
      <c r="B73" s="86"/>
      <c r="D73" s="18">
        <v>6</v>
      </c>
      <c r="E73" s="277">
        <f>ABS(('Q.1 Applied Forces'!AW67*$E$9)/$E$8)/1000000</f>
        <v>11.546025187716026</v>
      </c>
      <c r="V73" s="249"/>
      <c r="W73" s="86"/>
      <c r="Y73" s="18">
        <v>6</v>
      </c>
      <c r="Z73" s="277">
        <f xml:space="preserve"> (( 'Q.1 Applied Forces'!DG67 * $Z$9 ) / $Z$8 ) / 1000000</f>
        <v>20.490269461077858</v>
      </c>
      <c r="AO73" s="249"/>
    </row>
    <row r="74" spans="2:41">
      <c r="B74" s="86"/>
      <c r="D74" s="18">
        <v>6.1</v>
      </c>
      <c r="E74" s="277">
        <f>ABS(('Q.1 Applied Forces'!AW68*$E$9)/$E$8)/1000000</f>
        <v>11.067796273489337</v>
      </c>
      <c r="V74" s="249"/>
      <c r="W74" s="86"/>
      <c r="Y74" s="18">
        <v>6.1</v>
      </c>
      <c r="Z74" s="277">
        <f xml:space="preserve"> (( 'Q.1 Applied Forces'!DG68 * $Z$9 ) / $Z$8 ) / 1000000</f>
        <v>19.740830838323369</v>
      </c>
      <c r="AO74" s="249"/>
    </row>
    <row r="75" spans="2:41">
      <c r="B75" s="86"/>
      <c r="D75" s="18">
        <v>6.2</v>
      </c>
      <c r="E75" s="277">
        <f>ABS(('Q.1 Applied Forces'!AW69*$E$9)/$E$8)/1000000</f>
        <v>10.601485836875774</v>
      </c>
      <c r="V75" s="249"/>
      <c r="W75" s="86"/>
      <c r="Y75" s="18">
        <v>6.2</v>
      </c>
      <c r="Z75" s="277">
        <f xml:space="preserve"> (( 'Q.1 Applied Forces'!DG69 * $Z$9 ) / $Z$8 ) / 1000000</f>
        <v>19.008233532934149</v>
      </c>
      <c r="AO75" s="249"/>
    </row>
    <row r="76" spans="2:41">
      <c r="B76" s="86"/>
      <c r="D76" s="18">
        <v>6.3</v>
      </c>
      <c r="E76" s="277">
        <f>ABS(('Q.1 Applied Forces'!AW70*$E$9)/$E$8)/1000000</f>
        <v>10.147093877875335</v>
      </c>
      <c r="V76" s="249"/>
      <c r="W76" s="86"/>
      <c r="Y76" s="18">
        <v>6.3</v>
      </c>
      <c r="Z76" s="277">
        <f xml:space="preserve"> (( 'Q.1 Applied Forces'!DG70 * $Z$9 ) / $Z$8 ) / 1000000</f>
        <v>18.292477544910192</v>
      </c>
      <c r="AO76" s="249"/>
    </row>
    <row r="77" spans="2:41">
      <c r="B77" s="86"/>
      <c r="D77" s="18">
        <v>6.4</v>
      </c>
      <c r="E77" s="277">
        <f>ABS(('Q.1 Applied Forces'!AW71*$E$9)/$E$8)/1000000</f>
        <v>9.7046203964880267</v>
      </c>
      <c r="V77" s="249"/>
      <c r="W77" s="86"/>
      <c r="Y77" s="18">
        <v>6.4</v>
      </c>
      <c r="Z77" s="277">
        <f xml:space="preserve"> (( 'Q.1 Applied Forces'!DG71 * $Z$9 ) / $Z$8 ) / 1000000</f>
        <v>17.593562874251511</v>
      </c>
      <c r="AO77" s="249"/>
    </row>
    <row r="78" spans="2:41">
      <c r="B78" s="86"/>
      <c r="D78" s="18">
        <v>6.5</v>
      </c>
      <c r="E78" s="277">
        <f>ABS(('Q.1 Applied Forces'!AW72*$E$9)/$E$8)/1000000</f>
        <v>9.2740653927138403</v>
      </c>
      <c r="V78" s="249"/>
      <c r="W78" s="86"/>
      <c r="Y78" s="18">
        <v>6.5</v>
      </c>
      <c r="Z78" s="277">
        <f xml:space="preserve"> (( 'Q.1 Applied Forces'!DG72 * $Z$9 ) / $Z$8 ) / 1000000</f>
        <v>16.911489520958096</v>
      </c>
      <c r="AO78" s="249"/>
    </row>
    <row r="79" spans="2:41">
      <c r="B79" s="86"/>
      <c r="D79" s="18">
        <v>6.6</v>
      </c>
      <c r="E79" s="277">
        <f>ABS(('Q.1 Applied Forces'!AW73*$E$9)/$E$8)/1000000</f>
        <v>8.8554288665527814</v>
      </c>
      <c r="V79" s="249"/>
      <c r="W79" s="86"/>
      <c r="Y79" s="18">
        <v>6.6</v>
      </c>
      <c r="Z79" s="277">
        <f xml:space="preserve"> (( 'Q.1 Applied Forces'!DG73 * $Z$9 ) / $Z$8 ) / 1000000</f>
        <v>16.246257485029954</v>
      </c>
      <c r="AO79" s="249"/>
    </row>
    <row r="80" spans="2:41">
      <c r="B80" s="86"/>
      <c r="D80" s="18">
        <v>6.7</v>
      </c>
      <c r="E80" s="277">
        <f>ABS(('Q.1 Applied Forces'!AW74*$E$9)/$E$8)/1000000</f>
        <v>8.4487108180048498</v>
      </c>
      <c r="V80" s="249"/>
      <c r="W80" s="86"/>
      <c r="Y80" s="18">
        <v>6.7</v>
      </c>
      <c r="Z80" s="277">
        <f xml:space="preserve"> (( 'Q.1 Applied Forces'!DG74 * $Z$9 ) / $Z$8 ) / 1000000</f>
        <v>15.597866766467078</v>
      </c>
      <c r="AO80" s="249"/>
    </row>
    <row r="81" spans="2:41">
      <c r="B81" s="86"/>
      <c r="D81" s="18">
        <v>6.8</v>
      </c>
      <c r="E81" s="277">
        <f>ABS(('Q.1 Applied Forces'!AW75*$E$9)/$E$8)/1000000</f>
        <v>8.0539112470700438</v>
      </c>
      <c r="V81" s="249"/>
      <c r="W81" s="86"/>
      <c r="Y81" s="18">
        <v>6.8</v>
      </c>
      <c r="Z81" s="277">
        <f xml:space="preserve"> (( 'Q.1 Applied Forces'!DG75 * $Z$9 ) / $Z$8 ) / 1000000</f>
        <v>14.966317365269473</v>
      </c>
      <c r="AO81" s="249"/>
    </row>
    <row r="82" spans="2:41">
      <c r="B82" s="86"/>
      <c r="D82" s="18">
        <v>6.9</v>
      </c>
      <c r="E82" s="277">
        <f>ABS(('Q.1 Applied Forces'!AW76*$E$9)/$E$8)/1000000</f>
        <v>7.6710301537483634</v>
      </c>
      <c r="V82" s="249"/>
      <c r="W82" s="86"/>
      <c r="Y82" s="18">
        <v>6.9</v>
      </c>
      <c r="Z82" s="277">
        <f xml:space="preserve"> (( 'Q.1 Applied Forces'!DG76 * $Z$9 ) / $Z$8 ) / 1000000</f>
        <v>14.351609281437137</v>
      </c>
      <c r="AO82" s="249"/>
    </row>
    <row r="83" spans="2:41">
      <c r="B83" s="86"/>
      <c r="D83" s="18">
        <v>7</v>
      </c>
      <c r="E83" s="277">
        <f>ABS(('Q.1 Applied Forces'!AW77*$E$9)/$E$8)/1000000</f>
        <v>7.3000675380398103</v>
      </c>
      <c r="V83" s="249"/>
      <c r="W83" s="86"/>
      <c r="Y83" s="18">
        <v>7</v>
      </c>
      <c r="Z83" s="277">
        <f xml:space="preserve"> (( 'Q.1 Applied Forces'!DG77 * $Z$9 ) / $Z$8 ) / 1000000</f>
        <v>13.753742514970069</v>
      </c>
      <c r="AO83" s="249"/>
    </row>
    <row r="84" spans="2:41">
      <c r="B84" s="86"/>
      <c r="D84" s="18">
        <v>7.1</v>
      </c>
      <c r="E84" s="277">
        <f>ABS(('Q.1 Applied Forces'!AW78*$E$9)/$E$8)/1000000</f>
        <v>6.9409914754507822</v>
      </c>
      <c r="V84" s="249"/>
      <c r="W84" s="86"/>
      <c r="Y84" s="18">
        <v>7.1</v>
      </c>
      <c r="Z84" s="277">
        <f xml:space="preserve"> (( 'Q.1 Applied Forces'!DG78 * $Z$9 ) / $Z$8 ) / 1000000</f>
        <v>13.172676967493574</v>
      </c>
      <c r="AO84" s="249"/>
    </row>
    <row r="85" spans="2:41">
      <c r="B85" s="86"/>
      <c r="D85" s="18">
        <v>7.2</v>
      </c>
      <c r="E85" s="277">
        <f>ABS(('Q.1 Applied Forces'!AW79*$E$9)/$E$8)/1000000</f>
        <v>6.593642343513233</v>
      </c>
      <c r="V85" s="249"/>
      <c r="W85" s="86"/>
      <c r="Y85" s="18">
        <v>7.2</v>
      </c>
      <c r="Z85" s="277">
        <f xml:space="preserve"> (( 'Q.1 Applied Forces'!DG79 * $Z$9 ) / $Z$8 ) / 1000000</f>
        <v>12.608212147134317</v>
      </c>
      <c r="AO85" s="249"/>
    </row>
    <row r="86" spans="2:41">
      <c r="B86" s="86"/>
      <c r="D86" s="18">
        <v>7.3</v>
      </c>
      <c r="E86" s="277">
        <f>ABS(('Q.1 Applied Forces'!AW80*$E$9)/$E$8)/1000000</f>
        <v>6.2578285952655257</v>
      </c>
      <c r="V86" s="249"/>
      <c r="W86" s="86"/>
      <c r="Y86" s="18">
        <v>7.3</v>
      </c>
      <c r="Z86" s="277">
        <f xml:space="preserve"> (( 'Q.1 Applied Forces'!DG80 * $Z$9 ) / $Z$8 ) / 1000000</f>
        <v>12.060107463644146</v>
      </c>
      <c r="AO86" s="249"/>
    </row>
    <row r="87" spans="2:41">
      <c r="B87" s="86"/>
      <c r="D87" s="18">
        <v>7.4</v>
      </c>
      <c r="E87" s="277">
        <f>ABS(('Q.1 Applied Forces'!AW81*$E$9)/$E$8)/1000000</f>
        <v>5.9333586837460448</v>
      </c>
      <c r="V87" s="249"/>
      <c r="W87" s="86"/>
      <c r="Y87" s="18">
        <v>7.4</v>
      </c>
      <c r="Z87" s="277">
        <f xml:space="preserve"> (( 'Q.1 Applied Forces'!DG81 * $Z$9 ) / $Z$8 ) / 1000000</f>
        <v>11.528122326775026</v>
      </c>
      <c r="AO87" s="249"/>
    </row>
    <row r="88" spans="2:41">
      <c r="B88" s="86"/>
      <c r="D88" s="18">
        <v>7.5</v>
      </c>
      <c r="E88" s="277">
        <f>ABS(('Q.1 Applied Forces'!AW82*$E$9)/$E$8)/1000000</f>
        <v>5.6200410619931098</v>
      </c>
      <c r="V88" s="249"/>
      <c r="W88" s="86"/>
      <c r="Y88" s="18">
        <v>7.5</v>
      </c>
      <c r="Z88" s="277">
        <f xml:space="preserve"> (( 'Q.1 Applied Forces'!DG82 * $Z$9 ) / $Z$8 ) / 1000000</f>
        <v>11.012016146278892</v>
      </c>
      <c r="AO88" s="249"/>
    </row>
    <row r="89" spans="2:41">
      <c r="B89" s="86"/>
      <c r="D89" s="18">
        <v>7.6</v>
      </c>
      <c r="E89" s="277">
        <f>ABS(('Q.1 Applied Forces'!AW83*$E$9)/$E$8)/1000000</f>
        <v>5.3176841830451194</v>
      </c>
      <c r="V89" s="249"/>
      <c r="W89" s="86"/>
      <c r="Y89" s="18">
        <v>7.6</v>
      </c>
      <c r="Z89" s="277">
        <f xml:space="preserve"> (( 'Q.1 Applied Forces'!DG83 * $Z$9 ) / $Z$8 ) / 1000000</f>
        <v>10.511548331907626</v>
      </c>
      <c r="AO89" s="249"/>
    </row>
    <row r="90" spans="2:41">
      <c r="B90" s="86"/>
      <c r="D90" s="18">
        <v>7.7</v>
      </c>
      <c r="E90" s="277">
        <f>ABS(('Q.1 Applied Forces'!AW84*$E$9)/$E$8)/1000000</f>
        <v>5.0260964999404223</v>
      </c>
      <c r="V90" s="249"/>
      <c r="W90" s="86"/>
      <c r="Y90" s="18">
        <v>7.7</v>
      </c>
      <c r="Z90" s="277">
        <f xml:space="preserve"> (( 'Q.1 Applied Forces'!DG84 * $Z$9 ) / $Z$8 ) / 1000000</f>
        <v>10.026478293413197</v>
      </c>
      <c r="AO90" s="249"/>
    </row>
    <row r="91" spans="2:41">
      <c r="B91" s="86"/>
      <c r="D91" s="18">
        <v>7.8</v>
      </c>
      <c r="E91" s="277">
        <f>ABS(('Q.1 Applied Forces'!AW85*$E$9)/$E$8)/1000000</f>
        <v>4.7450864657173515</v>
      </c>
      <c r="V91" s="249"/>
      <c r="W91" s="86"/>
      <c r="Y91" s="18">
        <v>7.8</v>
      </c>
      <c r="Z91" s="277">
        <f xml:space="preserve"> (( 'Q.1 Applied Forces'!DG85 * $Z$9 ) / $Z$8 ) / 1000000</f>
        <v>9.5565654405474962</v>
      </c>
      <c r="AO91" s="249"/>
    </row>
    <row r="92" spans="2:41">
      <c r="B92" s="86"/>
      <c r="D92" s="18">
        <v>7.9</v>
      </c>
      <c r="E92" s="277">
        <f>ABS(('Q.1 Applied Forces'!AW86*$E$9)/$E$8)/1000000</f>
        <v>4.474462533414302</v>
      </c>
      <c r="V92" s="249"/>
      <c r="W92" s="86"/>
      <c r="Y92" s="18">
        <v>7.9</v>
      </c>
      <c r="Z92" s="277">
        <f xml:space="preserve"> (( 'Q.1 Applied Forces'!DG86 * $Z$9 ) / $Z$8 ) / 1000000</f>
        <v>9.1015691830624483</v>
      </c>
      <c r="AO92" s="249"/>
    </row>
    <row r="93" spans="2:41">
      <c r="B93" s="86"/>
      <c r="D93" s="18">
        <v>8</v>
      </c>
      <c r="E93" s="277">
        <f>ABS(('Q.1 Applied Forces'!AW87*$E$9)/$E$8)/1000000</f>
        <v>4.2140331560696263</v>
      </c>
      <c r="V93" s="249"/>
      <c r="W93" s="86"/>
      <c r="Y93" s="18">
        <v>8</v>
      </c>
      <c r="Z93" s="277">
        <f xml:space="preserve"> (( 'Q.1 Applied Forces'!DG87 * $Z$9 ) / $Z$8 ) / 1000000</f>
        <v>8.6612489307100269</v>
      </c>
      <c r="AO93" s="249"/>
    </row>
    <row r="94" spans="2:41">
      <c r="B94" s="86"/>
      <c r="D94" s="18">
        <v>8.1</v>
      </c>
      <c r="E94" s="277">
        <f>ABS(('Q.1 Applied Forces'!AW88*$E$9)/$E$8)/1000000</f>
        <v>3.9636067867216882</v>
      </c>
      <c r="V94" s="249"/>
      <c r="W94" s="86"/>
      <c r="Y94" s="18">
        <v>8.1</v>
      </c>
      <c r="Z94" s="277">
        <f xml:space="preserve"> (( 'Q.1 Applied Forces'!DG88 * $Z$9 ) / $Z$8 ) / 1000000</f>
        <v>8.2353640932420937</v>
      </c>
      <c r="AO94" s="249"/>
    </row>
    <row r="95" spans="2:41">
      <c r="B95" s="86"/>
      <c r="D95" s="18">
        <v>8.1999999999999993</v>
      </c>
      <c r="E95" s="277">
        <f>ABS(('Q.1 Applied Forces'!AW89*$E$9)/$E$8)/1000000</f>
        <v>3.7229918784088389</v>
      </c>
      <c r="V95" s="249"/>
      <c r="W95" s="86"/>
      <c r="Y95" s="18">
        <v>8.1999999999999993</v>
      </c>
      <c r="Z95" s="277">
        <f xml:space="preserve"> (( 'Q.1 Applied Forces'!DG89 * $Z$9 ) / $Z$8 ) / 1000000</f>
        <v>7.8236740804106208</v>
      </c>
      <c r="AO95" s="249"/>
    </row>
    <row r="96" spans="2:41">
      <c r="B96" s="86"/>
      <c r="D96" s="18">
        <v>8.3000000000000007</v>
      </c>
      <c r="E96" s="277">
        <f>ABS(('Q.1 Applied Forces'!AW90*$E$9)/$E$8)/1000000</f>
        <v>3.4919968841694216</v>
      </c>
      <c r="V96" s="249"/>
      <c r="W96" s="86"/>
      <c r="Y96" s="18">
        <v>8.3000000000000007</v>
      </c>
      <c r="Z96" s="277">
        <f xml:space="preserve"> (( 'Q.1 Applied Forces'!DG90 * $Z$9 ) / $Z$8 ) / 1000000</f>
        <v>7.4259383019675145</v>
      </c>
      <c r="AO96" s="249"/>
    </row>
    <row r="97" spans="2:41">
      <c r="B97" s="86"/>
      <c r="D97" s="18">
        <v>8.4</v>
      </c>
      <c r="E97" s="277">
        <f>ABS(('Q.1 Applied Forces'!AW91*$E$9)/$E$8)/1000000</f>
        <v>3.2704302570418307</v>
      </c>
      <c r="V97" s="249"/>
      <c r="W97" s="86"/>
      <c r="Y97" s="18">
        <v>8.4</v>
      </c>
      <c r="Z97" s="277">
        <f xml:space="preserve"> (( 'Q.1 Applied Forces'!DG91 * $Z$9 ) / $Z$8 ) / 1000000</f>
        <v>7.0419161676646844</v>
      </c>
      <c r="AO97" s="249"/>
    </row>
    <row r="98" spans="2:41">
      <c r="B98" s="86"/>
      <c r="D98" s="18">
        <v>8.5</v>
      </c>
      <c r="E98" s="277">
        <f>ABS(('Q.1 Applied Forces'!AW92*$E$9)/$E$8)/1000000</f>
        <v>3.0581004500644302</v>
      </c>
      <c r="V98" s="249"/>
      <c r="W98" s="86"/>
      <c r="Y98" s="18">
        <v>8.5</v>
      </c>
      <c r="Z98" s="277">
        <f xml:space="preserve"> (( 'Q.1 Applied Forces'!DG92 * $Z$9 ) / $Z$8 ) / 1000000</f>
        <v>6.6713670872540964</v>
      </c>
      <c r="AO98" s="249"/>
    </row>
    <row r="99" spans="2:41">
      <c r="B99" s="86"/>
      <c r="D99" s="18">
        <v>8.6</v>
      </c>
      <c r="E99" s="277">
        <f>ABS(('Q.1 Applied Forces'!AW93*$E$9)/$E$8)/1000000</f>
        <v>2.85481591627555</v>
      </c>
      <c r="V99" s="249"/>
      <c r="W99" s="86"/>
      <c r="Y99" s="18">
        <v>8.6</v>
      </c>
      <c r="Z99" s="277">
        <f xml:space="preserve"> (( 'Q.1 Applied Forces'!DG93 * $Z$9 ) / $Z$8 ) / 1000000</f>
        <v>6.3140504704876221</v>
      </c>
      <c r="AO99" s="249"/>
    </row>
    <row r="100" spans="2:41">
      <c r="B100" s="86"/>
      <c r="D100" s="18">
        <v>8.6999999999999993</v>
      </c>
      <c r="E100" s="277">
        <f>ABS(('Q.1 Applied Forces'!AW94*$E$9)/$E$8)/1000000</f>
        <v>2.6603851087135548</v>
      </c>
      <c r="V100" s="249"/>
      <c r="W100" s="86"/>
      <c r="Y100" s="18">
        <v>8.6999999999999993</v>
      </c>
      <c r="Z100" s="277">
        <f xml:space="preserve"> (( 'Q.1 Applied Forces'!DG94 * $Z$9 ) / $Z$8 ) / 1000000</f>
        <v>5.9697257271172468</v>
      </c>
      <c r="AO100" s="249"/>
    </row>
    <row r="101" spans="2:41">
      <c r="B101" s="86"/>
      <c r="D101" s="18">
        <v>8.8000000000000007</v>
      </c>
      <c r="E101" s="277">
        <f>ABS(('Q.1 Applied Forces'!AW95*$E$9)/$E$8)/1000000</f>
        <v>2.4746164804168389</v>
      </c>
      <c r="V101" s="249"/>
      <c r="W101" s="86"/>
      <c r="Y101" s="18">
        <v>8.8000000000000007</v>
      </c>
      <c r="Z101" s="277">
        <f xml:space="preserve"> (( 'Q.1 Applied Forces'!DG95 * $Z$9 ) / $Z$8 ) / 1000000</f>
        <v>5.6381522668948394</v>
      </c>
      <c r="AO101" s="249"/>
    </row>
    <row r="102" spans="2:41">
      <c r="B102" s="86"/>
      <c r="D102" s="18">
        <v>8.9</v>
      </c>
      <c r="E102" s="277">
        <f>ABS(('Q.1 Applied Forces'!AW96*$E$9)/$E$8)/1000000</f>
        <v>2.2973184844237124</v>
      </c>
      <c r="V102" s="249"/>
      <c r="W102" s="86"/>
      <c r="Y102" s="18">
        <v>8.9</v>
      </c>
      <c r="Z102" s="277">
        <f xml:space="preserve"> (( 'Q.1 Applied Forces'!DG96 * $Z$9 ) / $Z$8 ) / 1000000</f>
        <v>5.3190894995723079</v>
      </c>
      <c r="AO102" s="249"/>
    </row>
    <row r="103" spans="2:41">
      <c r="B103" s="86"/>
      <c r="D103" s="18">
        <v>9</v>
      </c>
      <c r="E103" s="277">
        <f>ABS(('Q.1 Applied Forces'!AW97*$E$9)/$E$8)/1000000</f>
        <v>2.1282995737725381</v>
      </c>
      <c r="V103" s="249"/>
      <c r="W103" s="86"/>
      <c r="Y103" s="18">
        <v>9</v>
      </c>
      <c r="Z103" s="277">
        <f xml:space="preserve"> (( 'Q.1 Applied Forces'!DG97 * $Z$9 ) / $Z$8 ) / 1000000</f>
        <v>5.0122968349016412</v>
      </c>
      <c r="AO103" s="249"/>
    </row>
    <row r="104" spans="2:41">
      <c r="B104" s="86"/>
      <c r="D104" s="18">
        <v>9.1</v>
      </c>
      <c r="E104" s="277">
        <f>ABS(('Q.1 Applied Forces'!AW98*$E$9)/$E$8)/1000000</f>
        <v>1.9673682015017331</v>
      </c>
      <c r="V104" s="249"/>
      <c r="W104" s="86"/>
      <c r="Y104" s="18">
        <v>9.1</v>
      </c>
      <c r="Z104" s="277">
        <f xml:space="preserve"> (( 'Q.1 Applied Forces'!DG98 * $Z$9 ) / $Z$8 ) / 1000000</f>
        <v>4.7175336826347465</v>
      </c>
      <c r="AO104" s="249"/>
    </row>
    <row r="105" spans="2:41">
      <c r="B105" s="86"/>
      <c r="D105" s="18">
        <v>9.1999999999999993</v>
      </c>
      <c r="E105" s="277">
        <f>ABS(('Q.1 Applied Forces'!AW99*$E$9)/$E$8)/1000000</f>
        <v>1.814332820649629</v>
      </c>
      <c r="V105" s="249"/>
      <c r="W105" s="86"/>
      <c r="Y105" s="18">
        <v>9.1999999999999993</v>
      </c>
      <c r="Z105" s="277">
        <f xml:space="preserve"> (( 'Q.1 Applied Forces'!DG99 * $Z$9 ) / $Z$8 ) / 1000000</f>
        <v>4.4345594525235734</v>
      </c>
      <c r="AO105" s="249"/>
    </row>
    <row r="106" spans="2:41">
      <c r="B106" s="86"/>
      <c r="D106" s="18">
        <v>9.3000000000000007</v>
      </c>
      <c r="E106" s="277">
        <f>ABS(('Q.1 Applied Forces'!AW100*$E$9)/$E$8)/1000000</f>
        <v>1.6690018842545775</v>
      </c>
      <c r="V106" s="249"/>
      <c r="W106" s="86"/>
      <c r="Y106" s="18">
        <v>9.3000000000000007</v>
      </c>
      <c r="Z106" s="277">
        <f xml:space="preserve"> (( 'Q.1 Applied Forces'!DG100 * $Z$9 ) / $Z$8 ) / 1000000</f>
        <v>4.1631335543199475</v>
      </c>
      <c r="AO106" s="249"/>
    </row>
    <row r="107" spans="2:41">
      <c r="B107" s="86"/>
      <c r="D107" s="18">
        <v>9.4</v>
      </c>
      <c r="E107" s="277">
        <f>ABS(('Q.1 Applied Forces'!AW101*$E$9)/$E$8)/1000000</f>
        <v>1.5311838453549207</v>
      </c>
      <c r="V107" s="249"/>
      <c r="W107" s="86"/>
      <c r="Y107" s="18">
        <v>9.4</v>
      </c>
      <c r="Z107" s="277">
        <f xml:space="preserve"> (( 'Q.1 Applied Forces'!DG101 * $Z$9 ) / $Z$8 ) / 1000000</f>
        <v>3.9030153977758997</v>
      </c>
      <c r="AO107" s="249"/>
    </row>
    <row r="108" spans="2:41">
      <c r="B108" s="86"/>
      <c r="D108" s="18">
        <v>9.5</v>
      </c>
      <c r="E108" s="277">
        <f>ABS(('Q.1 Applied Forces'!AW102*$E$9)/$E$8)/1000000</f>
        <v>1.4006871569890649</v>
      </c>
      <c r="V108" s="249"/>
      <c r="W108" s="86"/>
      <c r="Y108" s="18">
        <v>9.5</v>
      </c>
      <c r="Z108" s="277">
        <f xml:space="preserve"> (( 'Q.1 Applied Forces'!DG102 * $Z$9 ) / $Z$8 ) / 1000000</f>
        <v>3.6539643926433167</v>
      </c>
      <c r="AO108" s="249"/>
    </row>
    <row r="109" spans="2:41">
      <c r="B109" s="86"/>
      <c r="D109" s="18">
        <v>9.6</v>
      </c>
      <c r="E109" s="277">
        <f>ABS(('Q.1 Applied Forces'!AW103*$E$9)/$E$8)/1000000</f>
        <v>1.2773202721953407</v>
      </c>
      <c r="V109" s="249"/>
      <c r="W109" s="86"/>
      <c r="Y109" s="18">
        <v>9.6</v>
      </c>
      <c r="Z109" s="277">
        <f xml:space="preserve"> (( 'Q.1 Applied Forces'!DG103 * $Z$9 ) / $Z$8 ) / 1000000</f>
        <v>3.4157399486741071</v>
      </c>
      <c r="AO109" s="249"/>
    </row>
    <row r="110" spans="2:41">
      <c r="B110" s="86"/>
      <c r="D110" s="18">
        <v>9.6999999999999993</v>
      </c>
      <c r="E110" s="277">
        <f>ABS(('Q.1 Applied Forces'!AW104*$E$9)/$E$8)/1000000</f>
        <v>1.1608916440121011</v>
      </c>
      <c r="V110" s="249"/>
      <c r="W110" s="86"/>
      <c r="Y110" s="18">
        <v>9.6999999999999993</v>
      </c>
      <c r="Z110" s="277">
        <f xml:space="preserve"> (( 'Q.1 Applied Forces'!DG104 * $Z$9 ) / $Z$8 ) / 1000000</f>
        <v>3.1881014756202388</v>
      </c>
      <c r="AO110" s="249"/>
    </row>
    <row r="111" spans="2:41">
      <c r="B111" s="86"/>
      <c r="D111" s="18">
        <v>9.8000000000000007</v>
      </c>
      <c r="E111" s="277">
        <f>ABS(('Q.1 Applied Forces'!AW105*$E$9)/$E$8)/1000000</f>
        <v>1.051209725477763</v>
      </c>
      <c r="V111" s="249"/>
      <c r="W111" s="86"/>
      <c r="Y111" s="18">
        <v>9.8000000000000007</v>
      </c>
      <c r="Z111" s="277">
        <f xml:space="preserve"> (( 'Q.1 Applied Forces'!DG105 * $Z$9 ) / $Z$8 ) / 1000000</f>
        <v>2.9708083832335599</v>
      </c>
      <c r="AO111" s="249"/>
    </row>
    <row r="112" spans="2:41">
      <c r="B112" s="86"/>
      <c r="D112" s="18">
        <v>9.9</v>
      </c>
      <c r="E112" s="277">
        <f>ABS(('Q.1 Applied Forces'!AW106*$E$9)/$E$8)/1000000</f>
        <v>0.94808296963059224</v>
      </c>
      <c r="V112" s="249"/>
      <c r="W112" s="86"/>
      <c r="Y112" s="18">
        <v>9.9</v>
      </c>
      <c r="Z112" s="277">
        <f xml:space="preserve"> (( 'Q.1 Applied Forces'!DG106 * $Z$9 ) / $Z$8 ) / 1000000</f>
        <v>2.7636200812660587</v>
      </c>
      <c r="AO112" s="249"/>
    </row>
    <row r="113" spans="2:41">
      <c r="B113" s="86"/>
      <c r="D113" s="18">
        <v>10</v>
      </c>
      <c r="E113" s="277">
        <f>ABS(('Q.1 Applied Forces'!AW107*$E$9)/$E$8)/1000000</f>
        <v>0.85131982950902807</v>
      </c>
      <c r="V113" s="249"/>
      <c r="W113" s="86"/>
      <c r="Y113" s="18">
        <v>10</v>
      </c>
      <c r="Z113" s="277">
        <f xml:space="preserve"> (( 'Q.1 Applied Forces'!DG107 * $Z$9 ) / $Z$8 ) / 1000000</f>
        <v>2.5662959794696429</v>
      </c>
      <c r="AO113" s="249"/>
    </row>
    <row r="114" spans="2:41">
      <c r="B114" s="86"/>
      <c r="D114" s="18">
        <v>10.1</v>
      </c>
      <c r="E114" s="277">
        <f>ABS(('Q.1 Applied Forces'!AW108*$E$9)/$E$8)/1000000</f>
        <v>0.76072875815136876</v>
      </c>
      <c r="V114" s="249"/>
      <c r="W114" s="86"/>
      <c r="Y114" s="18">
        <v>10.1</v>
      </c>
      <c r="Z114" s="277">
        <f xml:space="preserve"> (( 'Q.1 Applied Forces'!DG108 * $Z$9 ) / $Z$8 ) / 1000000</f>
        <v>2.378595487596221</v>
      </c>
      <c r="AO114" s="249"/>
    </row>
    <row r="115" spans="2:41">
      <c r="B115" s="86"/>
      <c r="D115" s="18">
        <v>10.199999999999999</v>
      </c>
      <c r="E115" s="277">
        <f>ABS(('Q.1 Applied Forces'!AW109*$E$9)/$E$8)/1000000</f>
        <v>0.67611820859608562</v>
      </c>
      <c r="V115" s="249"/>
      <c r="W115" s="86"/>
      <c r="Y115" s="18">
        <v>10.199999999999999</v>
      </c>
      <c r="Z115" s="277">
        <f xml:space="preserve"> (( 'Q.1 Applied Forces'!DG109 * $Z$9 ) / $Z$8 ) / 1000000</f>
        <v>2.2002780153977621</v>
      </c>
      <c r="AO115" s="249"/>
    </row>
    <row r="116" spans="2:41">
      <c r="B116" s="86"/>
      <c r="D116" s="18">
        <v>10.3</v>
      </c>
      <c r="E116" s="277">
        <f>ABS(('Q.1 Applied Forces'!AW110*$E$9)/$E$8)/1000000</f>
        <v>0.59729663388139054</v>
      </c>
      <c r="V116" s="249"/>
      <c r="W116" s="86"/>
      <c r="Y116" s="18">
        <v>10.3</v>
      </c>
      <c r="Z116" s="277">
        <f xml:space="preserve"> (( 'Q.1 Applied Forces'!DG110 * $Z$9 ) / $Z$8 ) / 1000000</f>
        <v>2.0311029726261731</v>
      </c>
      <c r="AO116" s="249"/>
    </row>
    <row r="117" spans="2:41">
      <c r="B117" s="86"/>
      <c r="D117" s="18">
        <v>10.4</v>
      </c>
      <c r="E117" s="277">
        <f>ABS(('Q.1 Applied Forces'!AW111*$E$9)/$E$8)/1000000</f>
        <v>0.52407248704575504</v>
      </c>
      <c r="V117" s="249"/>
      <c r="W117" s="86"/>
      <c r="Y117" s="18">
        <v>10.4</v>
      </c>
      <c r="Z117" s="277">
        <f xml:space="preserve"> (( 'Q.1 Applied Forces'!DG111 * $Z$9 ) / $Z$8 ) / 1000000</f>
        <v>1.8708297690333828</v>
      </c>
      <c r="AO117" s="249"/>
    </row>
    <row r="118" spans="2:41">
      <c r="B118" s="86"/>
      <c r="D118" s="18">
        <v>10.5</v>
      </c>
      <c r="E118" s="277">
        <f>ABS(('Q.1 Applied Forces'!AW112*$E$9)/$E$8)/1000000</f>
        <v>0.45625422112748815</v>
      </c>
      <c r="V118" s="249"/>
      <c r="W118" s="86"/>
      <c r="Y118" s="18">
        <v>10.5</v>
      </c>
      <c r="Z118" s="277">
        <f xml:space="preserve"> (( 'Q.1 Applied Forces'!DG112 * $Z$9 ) / $Z$8 ) / 1000000</f>
        <v>1.7192178143712586</v>
      </c>
      <c r="AO118" s="249"/>
    </row>
    <row r="119" spans="2:41">
      <c r="B119" s="86"/>
      <c r="D119" s="18">
        <v>10.6</v>
      </c>
      <c r="E119" s="277">
        <f>ABS(('Q.1 Applied Forces'!AW113*$E$9)/$E$8)/1000000</f>
        <v>0.39365028916496392</v>
      </c>
      <c r="V119" s="249"/>
      <c r="W119" s="86"/>
      <c r="Y119" s="18">
        <v>10.6</v>
      </c>
      <c r="Z119" s="277">
        <f xml:space="preserve"> (( 'Q.1 Applied Forces'!DG113 * $Z$9 ) / $Z$8 ) / 1000000</f>
        <v>1.5760265183917896</v>
      </c>
      <c r="AO119" s="249"/>
    </row>
    <row r="120" spans="2:41">
      <c r="B120" s="86"/>
      <c r="D120" s="18">
        <v>10.7</v>
      </c>
      <c r="E120" s="277">
        <f>ABS(('Q.1 Applied Forces'!AW114*$E$9)/$E$8)/1000000</f>
        <v>0.33606914419657824</v>
      </c>
      <c r="V120" s="249"/>
      <c r="W120" s="86"/>
      <c r="Y120" s="18">
        <v>10.7</v>
      </c>
      <c r="Z120" s="277">
        <f xml:space="preserve"> (( 'Q.1 Applied Forces'!DG114 * $Z$9 ) / $Z$8 ) / 1000000</f>
        <v>1.4410152908468425</v>
      </c>
      <c r="AO120" s="249"/>
    </row>
    <row r="121" spans="2:41">
      <c r="B121" s="86"/>
      <c r="D121" s="18">
        <v>10.8</v>
      </c>
      <c r="E121" s="277">
        <f>ABS(('Q.1 Applied Forces'!AW115*$E$9)/$E$8)/1000000</f>
        <v>0.28331923926059677</v>
      </c>
      <c r="V121" s="249"/>
      <c r="W121" s="86"/>
      <c r="Y121" s="18">
        <v>10.8</v>
      </c>
      <c r="Z121" s="277">
        <f xml:space="preserve"> (( 'Q.1 Applied Forces'!DG115 * $Z$9 ) / $Z$8 ) / 1000000</f>
        <v>1.3139435414884888</v>
      </c>
      <c r="AO121" s="249"/>
    </row>
    <row r="122" spans="2:41">
      <c r="B122" s="86"/>
      <c r="D122" s="18">
        <v>10.9</v>
      </c>
      <c r="E122" s="277">
        <f>ABS(('Q.1 Applied Forces'!AW116*$E$9)/$E$8)/1000000</f>
        <v>0.23520902739548025</v>
      </c>
      <c r="V122" s="249"/>
      <c r="W122" s="86"/>
      <c r="Y122" s="18">
        <v>10.9</v>
      </c>
      <c r="Z122" s="277">
        <f xml:space="preserve"> (( 'Q.1 Applied Forces'!DG116 * $Z$9 ) / $Z$8 ) / 1000000</f>
        <v>1.1945706800684319</v>
      </c>
      <c r="AO122" s="249"/>
    </row>
    <row r="123" spans="2:41">
      <c r="B123" s="86"/>
      <c r="D123" s="18">
        <v>11</v>
      </c>
      <c r="E123" s="277">
        <f>ABS(('Q.1 Applied Forces'!AW117*$E$9)/$E$8)/1000000</f>
        <v>0.19154696163953783</v>
      </c>
      <c r="V123" s="249"/>
      <c r="W123" s="86"/>
      <c r="Y123" s="18">
        <v>11</v>
      </c>
      <c r="Z123" s="277">
        <f xml:space="preserve"> (( 'Q.1 Applied Forces'!DG117 * $Z$9 ) / $Z$8 ) / 1000000</f>
        <v>1.0826561163387636</v>
      </c>
      <c r="AO123" s="249"/>
    </row>
    <row r="124" spans="2:41">
      <c r="B124" s="86"/>
      <c r="D124" s="18">
        <v>11.1</v>
      </c>
      <c r="E124" s="277">
        <f>ABS(('Q.1 Applied Forces'!AW118*$E$9)/$E$8)/1000000</f>
        <v>0.1521414950311436</v>
      </c>
      <c r="V124" s="249"/>
      <c r="W124" s="86"/>
      <c r="Y124" s="18">
        <v>11.1</v>
      </c>
      <c r="Z124" s="277">
        <f xml:space="preserve"> (( 'Q.1 Applied Forces'!DG118 * $Z$9 ) / $Z$8 ) / 1000000</f>
        <v>0.97795926005133016</v>
      </c>
      <c r="AO124" s="249"/>
    </row>
    <row r="125" spans="2:41">
      <c r="B125" s="86"/>
      <c r="D125" s="18">
        <v>11.2</v>
      </c>
      <c r="E125" s="277">
        <f>ABS(('Q.1 Applied Forces'!AW119*$E$9)/$E$8)/1000000</f>
        <v>0.11680108060864997</v>
      </c>
      <c r="V125" s="249"/>
      <c r="W125" s="86"/>
      <c r="Y125" s="18">
        <v>11.2</v>
      </c>
      <c r="Z125" s="277">
        <f xml:space="preserve"> (( 'Q.1 Applied Forces'!DG119 * $Z$9 ) / $Z$8 ) / 1000000</f>
        <v>0.88023952095806002</v>
      </c>
      <c r="AO125" s="249"/>
    </row>
    <row r="126" spans="2:41">
      <c r="B126" s="86"/>
      <c r="D126" s="18">
        <v>11.3</v>
      </c>
      <c r="E126" s="277">
        <f>ABS(('Q.1 Applied Forces'!AW120*$E$9)/$E$8)/1000000</f>
        <v>8.5334171410409346E-2</v>
      </c>
      <c r="V126" s="249"/>
      <c r="W126" s="86"/>
      <c r="Y126" s="18">
        <v>11.3</v>
      </c>
      <c r="Z126" s="277">
        <f xml:space="preserve"> (( 'Q.1 Applied Forces'!DG120 * $Z$9 ) / $Z$8 ) / 1000000</f>
        <v>0.78925630881094244</v>
      </c>
      <c r="AO126" s="249"/>
    </row>
    <row r="127" spans="2:41">
      <c r="B127" s="86"/>
      <c r="D127" s="18">
        <v>11.4</v>
      </c>
      <c r="E127" s="277">
        <f>ABS(('Q.1 Applied Forces'!AW121*$E$9)/$E$8)/1000000</f>
        <v>5.7549220474817517E-2</v>
      </c>
      <c r="V127" s="249"/>
      <c r="W127" s="86"/>
      <c r="Y127" s="18">
        <v>11.4</v>
      </c>
      <c r="Z127" s="277">
        <f xml:space="preserve"> (( 'Q.1 Applied Forces'!DG121 * $Z$9 ) / $Z$8 ) / 1000000</f>
        <v>0.70476903336184482</v>
      </c>
      <c r="AO127" s="249"/>
    </row>
    <row r="128" spans="2:41">
      <c r="B128" s="86"/>
      <c r="D128" s="18">
        <v>11.5</v>
      </c>
      <c r="E128" s="277">
        <f>ABS(('Q.1 Applied Forces'!AW122*$E$9)/$E$8)/1000000</f>
        <v>3.325468084020522E-2</v>
      </c>
      <c r="V128" s="249"/>
      <c r="W128" s="86"/>
      <c r="Y128" s="18">
        <v>11.5</v>
      </c>
      <c r="Z128" s="277">
        <f xml:space="preserve"> (( 'Q.1 Applied Forces'!DG122 * $Z$9 ) / $Z$8 ) / 1000000</f>
        <v>0.62653710436271526</v>
      </c>
      <c r="AO128" s="249"/>
    </row>
    <row r="129" spans="2:41">
      <c r="B129" s="86"/>
      <c r="D129" s="18">
        <v>11.6</v>
      </c>
      <c r="E129" s="277">
        <f>ABS(('Q.1 Applied Forces'!AW123*$E$9)/$E$8)/1000000</f>
        <v>1.2259005544924872E-2</v>
      </c>
      <c r="V129" s="249"/>
      <c r="W129" s="86"/>
      <c r="Y129" s="18">
        <v>11.6</v>
      </c>
      <c r="Z129" s="277">
        <f xml:space="preserve"> (( 'Q.1 Applied Forces'!DG123 * $Z$9 ) / $Z$8 ) / 1000000</f>
        <v>0.55431993156544157</v>
      </c>
      <c r="AO129" s="249"/>
    </row>
    <row r="130" spans="2:41">
      <c r="B130" s="86"/>
      <c r="D130" s="18">
        <v>11.7</v>
      </c>
      <c r="E130" s="277">
        <f>ABS(('Q.1 Applied Forces'!AW124*$E$9)/$E$8)/1000000</f>
        <v>5.629352372627747E-3</v>
      </c>
      <c r="V130" s="249"/>
      <c r="W130" s="86"/>
      <c r="Y130" s="18">
        <v>11.7</v>
      </c>
      <c r="Z130" s="277">
        <f xml:space="preserve"> (( 'Q.1 Applied Forces'!DG124 * $Z$9 ) / $Z$8 ) / 1000000</f>
        <v>0.48787692472195177</v>
      </c>
      <c r="AO130" s="249"/>
    </row>
    <row r="131" spans="2:41">
      <c r="B131" s="86"/>
      <c r="D131" s="18">
        <v>11.8</v>
      </c>
      <c r="E131" s="277">
        <f>ABS(('Q.1 Applied Forces'!AW125*$E$9)/$E$8)/1000000</f>
        <v>2.0601939874100219E-2</v>
      </c>
      <c r="V131" s="249"/>
      <c r="W131" s="86"/>
      <c r="Y131" s="18">
        <v>11.8</v>
      </c>
      <c r="Z131" s="277">
        <f xml:space="preserve"> (( 'Q.1 Applied Forces'!DG125 * $Z$9 ) / $Z$8 ) / 1000000</f>
        <v>0.42696749358425573</v>
      </c>
      <c r="AO131" s="249"/>
    </row>
    <row r="132" spans="2:41">
      <c r="B132" s="86"/>
      <c r="D132" s="18">
        <v>11.9</v>
      </c>
      <c r="E132" s="277">
        <f>ABS(('Q.1 Applied Forces'!AW126*$E$9)/$E$8)/1000000</f>
        <v>3.2850303921161804E-2</v>
      </c>
      <c r="V132" s="249"/>
      <c r="W132" s="86"/>
      <c r="Y132" s="18">
        <v>11.9</v>
      </c>
      <c r="Z132" s="277">
        <f xml:space="preserve"> (( 'Q.1 Applied Forces'!DG126 * $Z$9 ) / $Z$8 ) / 1000000</f>
        <v>0.37135104790422052</v>
      </c>
      <c r="AO132" s="249"/>
    </row>
    <row r="133" spans="2:41">
      <c r="B133" s="86"/>
      <c r="D133" s="18">
        <v>12</v>
      </c>
      <c r="E133" s="277">
        <f>ABS(('Q.1 Applied Forces'!AW127*$E$9)/$E$8)/1000000</f>
        <v>4.2565991475438401E-2</v>
      </c>
      <c r="V133" s="249"/>
      <c r="W133" s="86"/>
      <c r="Y133" s="18">
        <v>12</v>
      </c>
      <c r="Z133" s="277">
        <f xml:space="preserve"> (( 'Q.1 Applied Forces'!DG127 * $Z$9 ) / $Z$8 ) / 1000000</f>
        <v>0.32078699743369254</v>
      </c>
      <c r="AO133" s="249"/>
    </row>
    <row r="134" spans="2:41">
      <c r="B134" s="86"/>
      <c r="D134" s="18">
        <v>12.1</v>
      </c>
      <c r="E134" s="277">
        <f>ABS(('Q.1 Applied Forces'!AW128*$E$9)/$E$8)/1000000</f>
        <v>4.9940549498577597E-2</v>
      </c>
      <c r="V134" s="249"/>
      <c r="W134" s="86"/>
      <c r="Y134" s="18">
        <v>12.1</v>
      </c>
      <c r="Z134" s="277">
        <f xml:space="preserve"> (( 'Q.1 Applied Forces'!DG128 * $Z$9 ) / $Z$8 ) / 1000000</f>
        <v>0.27503475192472276</v>
      </c>
      <c r="AO134" s="249"/>
    </row>
    <row r="135" spans="2:41">
      <c r="B135" s="86"/>
      <c r="D135" s="18">
        <v>12.2</v>
      </c>
      <c r="E135" s="277">
        <f>ABS(('Q.1 Applied Forces'!AW129*$E$9)/$E$8)/1000000</f>
        <v>5.5165524952183603E-2</v>
      </c>
      <c r="V135" s="249"/>
      <c r="W135" s="86"/>
      <c r="Y135" s="18">
        <v>12.2</v>
      </c>
      <c r="Z135" s="277">
        <f xml:space="preserve"> (( 'Q.1 Applied Forces'!DG129 * $Z$9 ) / $Z$8 ) / 1000000</f>
        <v>0.23385372112915759</v>
      </c>
      <c r="AO135" s="249"/>
    </row>
    <row r="136" spans="2:41">
      <c r="B136" s="86"/>
      <c r="D136" s="18">
        <v>12.3</v>
      </c>
      <c r="E136" s="277">
        <f>ABS(('Q.1 Applied Forces'!AW130*$E$9)/$E$8)/1000000</f>
        <v>5.843246479790401E-2</v>
      </c>
      <c r="V136" s="249"/>
      <c r="W136" s="86"/>
      <c r="Y136" s="18">
        <v>12.3</v>
      </c>
      <c r="Z136" s="277">
        <f xml:space="preserve"> (( 'Q.1 Applied Forces'!DG130 * $Z$9 ) / $Z$8 ) / 1000000</f>
        <v>0.19700331479898645</v>
      </c>
      <c r="AO136" s="249"/>
    </row>
    <row r="137" spans="2:41">
      <c r="B137" s="86"/>
      <c r="D137" s="18">
        <v>12.4</v>
      </c>
      <c r="E137" s="277">
        <f>ABS(('Q.1 Applied Forces'!AW131*$E$9)/$E$8)/1000000</f>
        <v>5.9932915997429753E-2</v>
      </c>
      <c r="V137" s="249"/>
      <c r="W137" s="86"/>
      <c r="Y137" s="18">
        <v>12.4</v>
      </c>
      <c r="Z137" s="277">
        <f xml:space="preserve"> (( 'Q.1 Applied Forces'!DG131 * $Z$9 ) / $Z$8 ) / 1000000</f>
        <v>0.16424294268607642</v>
      </c>
      <c r="AO137" s="249"/>
    </row>
    <row r="138" spans="2:41">
      <c r="B138" s="86"/>
      <c r="D138" s="18">
        <v>12.5</v>
      </c>
      <c r="E138" s="277">
        <f>ABS(('Q.1 Applied Forces'!AW132*$E$9)/$E$8)/1000000</f>
        <v>5.9858425512343376E-2</v>
      </c>
      <c r="V138" s="249"/>
      <c r="W138" s="86"/>
      <c r="Y138" s="18">
        <v>12.5</v>
      </c>
      <c r="Z138" s="277">
        <f xml:space="preserve"> (( 'Q.1 Applied Forces'!DG132 * $Z$9 ) / $Z$8 ) / 1000000</f>
        <v>0.13533201454235566</v>
      </c>
      <c r="AO138" s="249"/>
    </row>
    <row r="139" spans="2:41">
      <c r="B139" s="86"/>
      <c r="D139" s="18">
        <v>12.6</v>
      </c>
      <c r="E139" s="277">
        <f>ABS(('Q.1 Applied Forces'!AW133*$E$9)/$E$8)/1000000</f>
        <v>5.8400540304292467E-2</v>
      </c>
      <c r="V139" s="249"/>
      <c r="W139" s="86"/>
      <c r="Y139" s="18">
        <v>12.6</v>
      </c>
      <c r="Z139" s="277">
        <f xml:space="preserve"> (( 'Q.1 Applied Forces'!DG133 * $Z$9 ) / $Z$8 ) / 1000000</f>
        <v>0.11002994011975238</v>
      </c>
      <c r="AO139" s="249"/>
    </row>
    <row r="140" spans="2:41">
      <c r="B140" s="86"/>
      <c r="D140" s="18">
        <v>12.7</v>
      </c>
      <c r="E140" s="277">
        <f>ABS(('Q.1 Applied Forces'!AW134*$E$9)/$E$8)/1000000</f>
        <v>5.5750807334967956E-2</v>
      </c>
      <c r="V140" s="249"/>
      <c r="W140" s="86"/>
      <c r="Y140" s="18">
        <v>12.7</v>
      </c>
      <c r="Z140" s="277">
        <f xml:space="preserve"> (( 'Q.1 Applied Forces'!DG134 * $Z$9 ) / $Z$8 ) / 1000000</f>
        <v>8.8096129170235696E-2</v>
      </c>
      <c r="AO140" s="249"/>
    </row>
    <row r="141" spans="2:41">
      <c r="B141" s="86"/>
      <c r="D141" s="18">
        <v>12.8</v>
      </c>
      <c r="E141" s="277">
        <f>ABS(('Q.1 Applied Forces'!AW135*$E$9)/$E$8)/1000000</f>
        <v>5.2100773565930708E-2</v>
      </c>
      <c r="V141" s="249"/>
      <c r="W141" s="86"/>
      <c r="Y141" s="18">
        <v>12.8</v>
      </c>
      <c r="Z141" s="277">
        <f xml:space="preserve"> (( 'Q.1 Applied Forces'!DG135 * $Z$9 ) / $Z$8 ) / 1000000</f>
        <v>6.9289991445692964E-2</v>
      </c>
      <c r="AO141" s="249"/>
    </row>
    <row r="142" spans="2:41">
      <c r="B142" s="86"/>
      <c r="D142" s="18">
        <v>12.9</v>
      </c>
      <c r="E142" s="277">
        <f>ABS(('Q.1 Applied Forces'!AW136*$E$9)/$E$8)/1000000</f>
        <v>4.7641985958893338E-2</v>
      </c>
      <c r="V142" s="249"/>
      <c r="W142" s="86"/>
      <c r="Y142" s="18">
        <v>12.9</v>
      </c>
      <c r="Z142" s="277">
        <f xml:space="preserve"> (( 'Q.1 Applied Forces'!DG136 * $Z$9 ) / $Z$8 ) / 1000000</f>
        <v>5.3370936698011545E-2</v>
      </c>
      <c r="AO142" s="249"/>
    </row>
    <row r="143" spans="2:41">
      <c r="B143" s="86"/>
      <c r="D143" s="18">
        <v>13</v>
      </c>
      <c r="E143" s="277">
        <f>ABS(('Q.1 Applied Forces'!AW137*$E$9)/$E$8)/1000000</f>
        <v>4.2565991475438401E-2</v>
      </c>
      <c r="V143" s="249"/>
      <c r="W143" s="86"/>
      <c r="Y143" s="18">
        <v>13</v>
      </c>
      <c r="Z143" s="277">
        <f xml:space="preserve"> (( 'Q.1 Applied Forces'!DG137 * $Z$9 ) / $Z$8 ) / 1000000</f>
        <v>4.0098374679201361E-2</v>
      </c>
      <c r="AO143" s="249"/>
    </row>
    <row r="144" spans="2:41">
      <c r="B144" s="86"/>
      <c r="D144" s="18">
        <v>13.1</v>
      </c>
      <c r="E144" s="277">
        <f>ABS(('Q.1 Applied Forces'!AW138*$E$9)/$E$8)/1000000</f>
        <v>3.7064337077235152E-2</v>
      </c>
      <c r="V144" s="249"/>
      <c r="W144" s="86"/>
      <c r="Y144" s="18">
        <v>13.1</v>
      </c>
      <c r="Z144" s="277">
        <f xml:space="preserve"> (( 'Q.1 Applied Forces'!DG138 * $Z$9 ) / $Z$8 ) / 1000000</f>
        <v>2.923171514110896E-2</v>
      </c>
      <c r="AO144" s="249"/>
    </row>
    <row r="145" spans="2:41">
      <c r="B145" s="86"/>
      <c r="D145" s="18">
        <v>13.2</v>
      </c>
      <c r="E145" s="277">
        <f>ABS(('Q.1 Applied Forces'!AW139*$E$9)/$E$8)/1000000</f>
        <v>3.132856972595284E-2</v>
      </c>
      <c r="V145" s="249"/>
      <c r="W145" s="86"/>
      <c r="Y145" s="18">
        <v>13.2</v>
      </c>
      <c r="Z145" s="277">
        <f xml:space="preserve"> (( 'Q.1 Applied Forces'!DG139 * $Z$9 ) / $Z$8 ) / 1000000</f>
        <v>2.0530367835703389E-2</v>
      </c>
      <c r="AO145" s="249"/>
    </row>
    <row r="146" spans="2:41">
      <c r="B146" s="86"/>
      <c r="D146" s="18">
        <v>13.3</v>
      </c>
      <c r="E146" s="277">
        <f>ABS(('Q.1 Applied Forces'!AW140*$E$9)/$E$8)/1000000</f>
        <v>2.5550236383130663E-2</v>
      </c>
      <c r="V146" s="249"/>
      <c r="W146" s="86"/>
      <c r="Y146" s="18">
        <v>13.3</v>
      </c>
      <c r="Z146" s="277">
        <f xml:space="preserve"> (( 'Q.1 Applied Forces'!DG140 * $Z$9 ) / $Z$8 ) / 1000000</f>
        <v>1.3753742514994578E-2</v>
      </c>
      <c r="AO146" s="249"/>
    </row>
    <row r="147" spans="2:41">
      <c r="B147" s="86"/>
      <c r="D147" s="18">
        <v>13.4</v>
      </c>
      <c r="E147" s="277">
        <f>ABS(('Q.1 Applied Forces'!AW141*$E$9)/$E$8)/1000000</f>
        <v>1.9920884010524595E-2</v>
      </c>
      <c r="V147" s="249"/>
      <c r="W147" s="86"/>
      <c r="Y147" s="18">
        <v>13.4</v>
      </c>
      <c r="Z147" s="277">
        <f xml:space="preserve"> (( 'Q.1 Applied Forces'!DG141 * $Z$9 ) / $Z$8 ) / 1000000</f>
        <v>8.6612489306656677E-3</v>
      </c>
      <c r="AO147" s="249"/>
    </row>
    <row r="148" spans="2:41">
      <c r="B148" s="86"/>
      <c r="D148" s="18">
        <v>13.5</v>
      </c>
      <c r="E148" s="277">
        <f>ABS(('Q.1 Applied Forces'!AW142*$E$9)/$E$8)/1000000</f>
        <v>1.463205956967382E-2</v>
      </c>
      <c r="V148" s="249"/>
      <c r="W148" s="86"/>
      <c r="Y148" s="18">
        <v>13.5</v>
      </c>
      <c r="Z148" s="277">
        <f xml:space="preserve"> (( 'Q.1 Applied Forces'!DG142 * $Z$9 ) / $Z$8 ) / 1000000</f>
        <v>5.0122968348899595E-3</v>
      </c>
      <c r="AO148" s="249"/>
    </row>
    <row r="149" spans="2:41">
      <c r="B149" s="86"/>
      <c r="D149" s="18">
        <v>13.6</v>
      </c>
      <c r="E149" s="277">
        <f>ABS(('Q.1 Applied Forces'!AW143*$E$9)/$E$8)/1000000</f>
        <v>9.8753100223343149E-3</v>
      </c>
      <c r="V149" s="249"/>
      <c r="W149" s="86"/>
      <c r="Y149" s="18">
        <v>13.6</v>
      </c>
      <c r="Z149" s="277">
        <f xml:space="preserve"> (( 'Q.1 Applied Forces'!DG143 * $Z$9 ) / $Z$8 ) / 1000000</f>
        <v>2.5662959794322897E-3</v>
      </c>
      <c r="AO149" s="249"/>
    </row>
    <row r="150" spans="2:41">
      <c r="B150" s="86"/>
      <c r="D150" s="18">
        <v>13.7</v>
      </c>
      <c r="E150" s="277">
        <f>ABS(('Q.1 Applied Forces'!AW144*$E$9)/$E$8)/1000000</f>
        <v>5.8421823300452633E-3</v>
      </c>
      <c r="V150" s="249"/>
      <c r="W150" s="86"/>
      <c r="Y150" s="18">
        <v>13.7</v>
      </c>
      <c r="Z150" s="277">
        <f xml:space="preserve"> (( 'Q.1 Applied Forces'!DG144 * $Z$9 ) / $Z$8 ) / 1000000</f>
        <v>1.0826561163025745E-3</v>
      </c>
      <c r="AO150" s="249"/>
    </row>
    <row r="151" spans="2:41">
      <c r="B151" s="86"/>
      <c r="D151" s="18">
        <v>13.8</v>
      </c>
      <c r="E151" s="277">
        <f>ABS(('Q.1 Applied Forces'!AW145*$E$9)/$E$8)/1000000</f>
        <v>2.7242234543892077E-3</v>
      </c>
      <c r="V151" s="249"/>
      <c r="W151" s="86"/>
      <c r="Y151" s="18">
        <v>13.8</v>
      </c>
      <c r="Z151" s="277">
        <f xml:space="preserve"> (( 'Q.1 Applied Forces'!DG145 * $Z$9 ) / $Z$8 ) / 1000000</f>
        <v>3.2078699742903622E-4</v>
      </c>
      <c r="AO151" s="249"/>
    </row>
    <row r="152" spans="2:41">
      <c r="B152" s="86"/>
      <c r="D152" s="18">
        <v>13.9</v>
      </c>
      <c r="E152" s="277">
        <f>ABS(('Q.1 Applied Forces'!AW146*$E$9)/$E$8)/1000000</f>
        <v>7.129803572088454E-4</v>
      </c>
      <c r="V152" s="249"/>
      <c r="W152" s="86"/>
      <c r="Y152" s="18">
        <v>13.9</v>
      </c>
      <c r="Z152" s="277">
        <f xml:space="preserve"> (( 'Q.1 Applied Forces'!DG146 * $Z$9 ) / $Z$8 ) / 1000000</f>
        <v>4.0098374658206736E-5</v>
      </c>
      <c r="AO152" s="249"/>
    </row>
    <row r="153" spans="2:41">
      <c r="B153" s="86"/>
      <c r="D153" s="19">
        <v>14</v>
      </c>
      <c r="E153" s="277">
        <f>ABS(('Q.1 Applied Forces'!AW147*$E$9)/$E$8)/1000000</f>
        <v>0</v>
      </c>
      <c r="V153" s="249"/>
      <c r="W153" s="86"/>
      <c r="Y153" s="19">
        <v>14</v>
      </c>
      <c r="Z153" s="278">
        <f xml:space="preserve"> (( 'Q.1 Applied Forces'!DG147 * $Z$9 ) / $Z$8 ) / 1000000</f>
        <v>0</v>
      </c>
      <c r="AO153" s="249"/>
    </row>
    <row r="154" spans="2:41" ht="15" thickBot="1">
      <c r="B154" s="252"/>
      <c r="C154" s="195"/>
      <c r="D154" s="195"/>
      <c r="E154" s="195"/>
      <c r="F154" s="195"/>
      <c r="G154" s="195"/>
      <c r="H154" s="195"/>
      <c r="I154" s="195"/>
      <c r="J154" s="195"/>
      <c r="K154" s="195"/>
      <c r="L154" s="195"/>
      <c r="M154" s="195"/>
      <c r="N154" s="195"/>
      <c r="O154" s="195"/>
      <c r="P154" s="195"/>
      <c r="Q154" s="195"/>
      <c r="R154" s="195"/>
      <c r="S154" s="195"/>
      <c r="T154" s="195"/>
      <c r="U154" s="195"/>
      <c r="V154" s="72"/>
      <c r="W154" s="252"/>
      <c r="X154" s="195"/>
      <c r="Y154" s="195"/>
      <c r="Z154" s="195"/>
      <c r="AA154" s="195"/>
      <c r="AB154" s="195"/>
      <c r="AC154" s="195"/>
      <c r="AD154" s="195"/>
      <c r="AE154" s="195"/>
      <c r="AF154" s="195"/>
      <c r="AG154" s="195"/>
      <c r="AH154" s="195"/>
      <c r="AI154" s="195"/>
      <c r="AJ154" s="195"/>
      <c r="AK154" s="195"/>
      <c r="AL154" s="195"/>
      <c r="AM154" s="195"/>
      <c r="AN154" s="195"/>
      <c r="AO154" s="72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270525-E9E2-41F3-942E-674A3B4673B6}">
  <dimension ref="A1:DL265"/>
  <sheetViews>
    <sheetView zoomScale="50" zoomScaleNormal="90" workbookViewId="0">
      <selection activeCell="BI4" sqref="BI4"/>
    </sheetView>
  </sheetViews>
  <sheetFormatPr defaultRowHeight="14.5"/>
  <cols>
    <col min="2" max="2" width="14.453125" bestFit="1" customWidth="1"/>
    <col min="3" max="3" width="28.81640625" bestFit="1" customWidth="1"/>
    <col min="4" max="4" width="8.36328125" customWidth="1"/>
    <col min="5" max="5" width="14.90625" bestFit="1" customWidth="1"/>
    <col min="6" max="6" width="13.453125" bestFit="1" customWidth="1"/>
    <col min="24" max="24" width="14.90625" bestFit="1" customWidth="1"/>
    <col min="25" max="25" width="28.81640625" bestFit="1" customWidth="1"/>
    <col min="27" max="27" width="12.08984375" bestFit="1" customWidth="1"/>
    <col min="28" max="28" width="13.453125" bestFit="1" customWidth="1"/>
    <col min="46" max="46" width="1.1796875" style="257" customWidth="1"/>
    <col min="47" max="47" width="13.453125" bestFit="1" customWidth="1"/>
    <col min="48" max="48" width="31.08984375" bestFit="1" customWidth="1"/>
    <col min="49" max="49" width="8.1796875" customWidth="1"/>
    <col min="50" max="50" width="16.1796875" bestFit="1" customWidth="1"/>
    <col min="51" max="51" width="10.6328125" bestFit="1" customWidth="1"/>
    <col min="52" max="52" width="11.7265625" bestFit="1" customWidth="1"/>
    <col min="53" max="53" width="11" bestFit="1" customWidth="1"/>
    <col min="54" max="54" width="4.453125" customWidth="1"/>
    <col min="55" max="55" width="12.81640625" customWidth="1"/>
    <col min="56" max="56" width="31.6328125" bestFit="1" customWidth="1"/>
    <col min="57" max="57" width="6.453125" bestFit="1" customWidth="1"/>
    <col min="58" max="58" width="18" bestFit="1" customWidth="1"/>
    <col min="59" max="59" width="12.90625" customWidth="1"/>
    <col min="60" max="62" width="14.36328125" customWidth="1"/>
    <col min="63" max="63" width="17.1796875" bestFit="1" customWidth="1"/>
    <col min="64" max="64" width="8.36328125" customWidth="1"/>
    <col min="65" max="65" width="15.08984375" bestFit="1" customWidth="1"/>
    <col min="67" max="67" width="10.7265625" bestFit="1" customWidth="1"/>
    <col min="82" max="82" width="13.453125" bestFit="1" customWidth="1"/>
    <col min="83" max="83" width="36.08984375" bestFit="1" customWidth="1"/>
    <col min="84" max="84" width="7.08984375" customWidth="1"/>
    <col min="85" max="85" width="14" bestFit="1" customWidth="1"/>
    <col min="86" max="87" width="12.36328125" bestFit="1" customWidth="1"/>
    <col min="88" max="88" width="15.90625" customWidth="1"/>
    <col min="89" max="89" width="19.08984375" customWidth="1"/>
    <col min="90" max="90" width="36.08984375" bestFit="1" customWidth="1"/>
    <col min="91" max="91" width="7.6328125" customWidth="1"/>
    <col min="92" max="92" width="14.36328125" bestFit="1" customWidth="1"/>
    <col min="93" max="93" width="8.90625" bestFit="1" customWidth="1"/>
    <col min="94" max="94" width="12.36328125" customWidth="1"/>
    <col min="95" max="95" width="13" customWidth="1"/>
    <col min="96" max="96" width="15.6328125" customWidth="1"/>
    <col min="97" max="97" width="18" bestFit="1" customWidth="1"/>
    <col min="98" max="98" width="8.36328125" bestFit="1" customWidth="1"/>
    <col min="99" max="99" width="12.453125" bestFit="1" customWidth="1"/>
    <col min="100" max="100" width="8.7265625" customWidth="1"/>
  </cols>
  <sheetData>
    <row r="1" spans="1:116" ht="31">
      <c r="A1" s="7" t="s">
        <v>29</v>
      </c>
      <c r="B1" s="261" t="s">
        <v>36</v>
      </c>
      <c r="C1" s="280"/>
      <c r="D1" s="262"/>
      <c r="E1" s="262"/>
      <c r="F1" s="262"/>
      <c r="G1" s="262"/>
      <c r="H1" s="262"/>
      <c r="I1" s="262"/>
      <c r="J1" s="262"/>
      <c r="K1" s="262"/>
      <c r="L1" s="262"/>
      <c r="M1" s="262"/>
      <c r="N1" s="262"/>
      <c r="O1" s="262"/>
      <c r="P1" s="262"/>
      <c r="Q1" s="262"/>
      <c r="R1" s="262"/>
      <c r="S1" s="262"/>
      <c r="T1" s="262"/>
      <c r="U1" s="262"/>
      <c r="V1" s="262"/>
      <c r="W1" s="265"/>
      <c r="X1" s="236" t="s">
        <v>13</v>
      </c>
      <c r="Y1" s="236"/>
      <c r="Z1" s="235"/>
      <c r="AA1" s="235"/>
      <c r="AB1" s="235"/>
      <c r="AC1" s="235"/>
      <c r="AD1" s="235"/>
      <c r="AE1" s="303"/>
      <c r="AF1" s="235"/>
      <c r="AG1" s="235"/>
      <c r="AH1" s="235"/>
      <c r="AI1" s="235"/>
      <c r="AJ1" s="235"/>
      <c r="AK1" s="235"/>
      <c r="AL1" s="235"/>
      <c r="AM1" s="235"/>
      <c r="AN1" s="235"/>
      <c r="AO1" s="235"/>
      <c r="AP1" s="235"/>
      <c r="AQ1" s="235"/>
      <c r="AR1" s="235"/>
      <c r="AS1" s="235"/>
      <c r="AU1" s="261" t="s">
        <v>36</v>
      </c>
      <c r="AV1" s="262"/>
      <c r="AW1" s="262"/>
      <c r="AX1" s="262"/>
      <c r="AY1" s="262"/>
      <c r="AZ1" s="262"/>
      <c r="BA1" s="262"/>
      <c r="BB1" s="262"/>
      <c r="BC1" s="262"/>
      <c r="BD1" s="262"/>
      <c r="BE1" s="262"/>
      <c r="BF1" s="262"/>
      <c r="BG1" s="262"/>
      <c r="BH1" s="262"/>
      <c r="BI1" s="262"/>
      <c r="BJ1" s="262"/>
      <c r="BK1" s="262"/>
      <c r="BL1" s="262"/>
      <c r="BM1" s="262"/>
      <c r="BN1" s="262"/>
      <c r="BO1" s="262"/>
      <c r="BP1" s="262"/>
      <c r="BQ1" s="262"/>
      <c r="BR1" s="262"/>
      <c r="BS1" s="262"/>
      <c r="BT1" s="262"/>
      <c r="BU1" s="262"/>
      <c r="BV1" s="262"/>
      <c r="BW1" s="262"/>
      <c r="BX1" s="262"/>
      <c r="BY1" s="262"/>
      <c r="BZ1" s="262"/>
      <c r="CA1" s="262"/>
      <c r="CB1" s="262"/>
      <c r="CC1" s="287"/>
      <c r="CD1" s="296" t="s">
        <v>13</v>
      </c>
      <c r="CE1" s="297"/>
      <c r="CF1" s="298"/>
      <c r="CG1" s="298"/>
      <c r="CH1" s="298"/>
      <c r="CI1" s="298"/>
      <c r="CJ1" s="298"/>
      <c r="CK1" s="298"/>
      <c r="CL1" s="298"/>
      <c r="CM1" s="298"/>
      <c r="CN1" s="298"/>
      <c r="CO1" s="298"/>
      <c r="CP1" s="298"/>
      <c r="CQ1" s="298"/>
      <c r="CR1" s="298"/>
      <c r="CS1" s="298"/>
      <c r="CT1" s="298"/>
      <c r="CU1" s="298"/>
      <c r="CV1" s="298"/>
      <c r="CW1" s="298"/>
      <c r="CX1" s="298"/>
      <c r="CY1" s="298"/>
      <c r="CZ1" s="298"/>
      <c r="DA1" s="298"/>
      <c r="DB1" s="298"/>
      <c r="DC1" s="298"/>
      <c r="DD1" s="298"/>
      <c r="DE1" s="298"/>
      <c r="DF1" s="298"/>
      <c r="DG1" s="298"/>
      <c r="DH1" s="298"/>
      <c r="DI1" s="298"/>
      <c r="DJ1" s="298"/>
      <c r="DK1" s="298"/>
      <c r="DL1" s="299"/>
    </row>
    <row r="2" spans="1:116" ht="16">
      <c r="B2" s="270" t="s">
        <v>24</v>
      </c>
      <c r="C2" s="284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  <c r="V2" s="23"/>
      <c r="W2" s="275"/>
      <c r="X2" s="270" t="s">
        <v>24</v>
      </c>
      <c r="Y2" s="284"/>
      <c r="Z2" s="23"/>
      <c r="AA2" s="23"/>
      <c r="AB2" s="23"/>
      <c r="AC2" s="23"/>
      <c r="AD2" s="23"/>
      <c r="AF2" s="23"/>
      <c r="AG2" s="23"/>
      <c r="AH2" s="23"/>
      <c r="AI2" s="23"/>
      <c r="AJ2" s="23"/>
      <c r="AK2" s="23"/>
      <c r="AL2" s="23"/>
      <c r="AM2" s="23"/>
      <c r="AN2" s="23"/>
      <c r="AO2" s="23"/>
      <c r="AP2" s="23"/>
      <c r="AQ2" s="23"/>
      <c r="AR2" s="23"/>
      <c r="AS2" s="23"/>
      <c r="AU2" s="270" t="s">
        <v>39</v>
      </c>
      <c r="AV2" s="23"/>
      <c r="AW2" s="23"/>
      <c r="AX2" s="23"/>
      <c r="AY2" s="23"/>
      <c r="AZ2" s="23"/>
      <c r="BA2" s="23"/>
      <c r="BB2" s="23"/>
      <c r="BC2" s="23"/>
      <c r="BD2" s="23"/>
      <c r="BE2" s="23"/>
      <c r="BF2" s="23"/>
      <c r="BG2" s="23"/>
      <c r="BH2" s="23"/>
      <c r="BI2" s="23"/>
      <c r="BJ2" s="23"/>
      <c r="BK2" s="23"/>
      <c r="BL2" s="23"/>
      <c r="BM2" s="23"/>
      <c r="BN2" s="23"/>
      <c r="BO2" s="23"/>
      <c r="BP2" s="23"/>
      <c r="BQ2" s="23"/>
      <c r="BR2" s="23"/>
      <c r="BS2" s="23"/>
      <c r="BT2" s="23"/>
      <c r="BU2" s="23"/>
      <c r="BV2" s="23"/>
      <c r="BW2" s="23"/>
      <c r="BX2" s="23"/>
      <c r="BY2" s="23"/>
      <c r="BZ2" s="23"/>
      <c r="CA2" s="23"/>
      <c r="CB2" s="23"/>
      <c r="CC2" s="288"/>
      <c r="CD2" s="281" t="s">
        <v>39</v>
      </c>
      <c r="CE2" s="286"/>
      <c r="DL2" s="249"/>
    </row>
    <row r="3" spans="1:116">
      <c r="B3" s="86"/>
      <c r="C3" s="1" t="s">
        <v>87</v>
      </c>
      <c r="W3" s="249"/>
      <c r="Y3" s="1" t="s">
        <v>87</v>
      </c>
      <c r="AU3" s="271"/>
      <c r="AV3" s="1" t="s">
        <v>87</v>
      </c>
      <c r="BK3" s="1" t="s">
        <v>143</v>
      </c>
      <c r="BM3" s="427"/>
      <c r="CC3" s="249"/>
      <c r="CD3" s="295"/>
      <c r="CE3" s="286" t="s">
        <v>87</v>
      </c>
      <c r="CK3" s="286"/>
      <c r="CS3" s="286" t="s">
        <v>103</v>
      </c>
      <c r="CU3" s="427"/>
      <c r="DL3" s="249"/>
    </row>
    <row r="4" spans="1:116">
      <c r="B4" s="271"/>
      <c r="C4" s="3" t="s">
        <v>444</v>
      </c>
      <c r="E4" s="2" t="s">
        <v>446</v>
      </c>
      <c r="F4" t="s">
        <v>91</v>
      </c>
      <c r="W4" s="249"/>
      <c r="X4" s="1"/>
      <c r="Y4" s="3" t="s">
        <v>444</v>
      </c>
      <c r="AA4" s="2" t="s">
        <v>454</v>
      </c>
      <c r="AB4" t="s">
        <v>91</v>
      </c>
      <c r="AU4" s="86"/>
      <c r="AV4" s="3" t="s">
        <v>89</v>
      </c>
      <c r="AX4" s="2" t="s">
        <v>474</v>
      </c>
      <c r="AY4" t="s">
        <v>91</v>
      </c>
      <c r="BD4" s="3" t="s">
        <v>90</v>
      </c>
      <c r="BF4" s="2" t="s">
        <v>476</v>
      </c>
      <c r="BG4" t="s">
        <v>91</v>
      </c>
      <c r="CC4" s="249"/>
      <c r="CD4" s="86"/>
      <c r="CE4" s="3" t="s">
        <v>89</v>
      </c>
      <c r="CG4" s="2" t="s">
        <v>477</v>
      </c>
      <c r="CH4" s="4" t="s">
        <v>91</v>
      </c>
      <c r="CL4" s="3" t="s">
        <v>80</v>
      </c>
      <c r="CN4" s="2" t="s">
        <v>479</v>
      </c>
      <c r="CO4" s="4" t="s">
        <v>91</v>
      </c>
      <c r="CP4" s="4"/>
      <c r="CT4" s="2"/>
      <c r="DL4" s="249"/>
    </row>
    <row r="5" spans="1:116">
      <c r="B5" s="86"/>
      <c r="C5" s="3" t="s">
        <v>445</v>
      </c>
      <c r="E5" s="2" t="s">
        <v>447</v>
      </c>
      <c r="W5" s="249"/>
      <c r="Y5" s="3" t="s">
        <v>445</v>
      </c>
      <c r="AA5" s="2" t="s">
        <v>455</v>
      </c>
      <c r="AB5" t="s">
        <v>91</v>
      </c>
      <c r="AU5" s="86"/>
      <c r="AV5" s="3" t="s">
        <v>80</v>
      </c>
      <c r="AX5" s="2" t="s">
        <v>475</v>
      </c>
      <c r="AY5" t="s">
        <v>91</v>
      </c>
      <c r="BK5" s="2" t="s">
        <v>390</v>
      </c>
      <c r="CC5" s="249"/>
      <c r="CD5" s="295"/>
      <c r="CE5" s="3" t="s">
        <v>90</v>
      </c>
      <c r="CG5" s="2" t="s">
        <v>478</v>
      </c>
      <c r="CH5" s="4" t="s">
        <v>91</v>
      </c>
      <c r="CM5" s="2"/>
      <c r="CN5" s="4"/>
      <c r="CS5" s="2" t="s">
        <v>391</v>
      </c>
      <c r="DL5" s="249"/>
    </row>
    <row r="6" spans="1:116" ht="16.5">
      <c r="B6" s="86"/>
      <c r="C6" s="1" t="s">
        <v>109</v>
      </c>
      <c r="W6" s="249"/>
      <c r="Y6" s="1" t="s">
        <v>109</v>
      </c>
      <c r="AU6" s="86"/>
      <c r="AV6" s="1" t="s">
        <v>109</v>
      </c>
      <c r="BK6" t="s">
        <v>104</v>
      </c>
      <c r="BL6" s="2" t="s">
        <v>156</v>
      </c>
      <c r="BM6" s="300" t="s">
        <v>381</v>
      </c>
      <c r="CC6" s="249"/>
      <c r="CD6" s="86"/>
      <c r="CE6" s="286" t="s">
        <v>106</v>
      </c>
      <c r="CF6" s="286"/>
      <c r="CG6" s="2"/>
      <c r="CS6" t="s">
        <v>104</v>
      </c>
      <c r="CT6" s="2" t="s">
        <v>84</v>
      </c>
      <c r="CU6" s="300" t="s">
        <v>381</v>
      </c>
      <c r="DL6" s="249"/>
    </row>
    <row r="7" spans="1:116" ht="17.5">
      <c r="B7" s="86"/>
      <c r="C7" s="3" t="s">
        <v>448</v>
      </c>
      <c r="D7" s="9" t="s">
        <v>25</v>
      </c>
      <c r="E7" t="s">
        <v>43</v>
      </c>
      <c r="F7" t="s">
        <v>389</v>
      </c>
      <c r="W7" s="249"/>
      <c r="Y7" s="3" t="s">
        <v>456</v>
      </c>
      <c r="Z7" s="9" t="s">
        <v>25</v>
      </c>
      <c r="AA7" t="s">
        <v>452</v>
      </c>
      <c r="AB7" t="s">
        <v>389</v>
      </c>
      <c r="AU7" s="86"/>
      <c r="AV7" s="3" t="s">
        <v>68</v>
      </c>
      <c r="AW7" s="9" t="s">
        <v>66</v>
      </c>
      <c r="AX7" t="s">
        <v>63</v>
      </c>
      <c r="AY7" t="s">
        <v>389</v>
      </c>
      <c r="BD7" s="3" t="s">
        <v>68</v>
      </c>
      <c r="BE7" s="9" t="s">
        <v>66</v>
      </c>
      <c r="BF7" t="s">
        <v>62</v>
      </c>
      <c r="BG7" t="s">
        <v>389</v>
      </c>
      <c r="BL7" s="283">
        <v>-0.125</v>
      </c>
      <c r="BM7" s="310">
        <f t="shared" ref="BM7:BM27" si="0">BA21 / 1000000</f>
        <v>0</v>
      </c>
      <c r="CC7" s="249"/>
      <c r="CD7" s="86"/>
      <c r="CE7" s="3" t="s">
        <v>68</v>
      </c>
      <c r="CF7" s="3" t="s">
        <v>66</v>
      </c>
      <c r="CG7" s="272" t="s">
        <v>92</v>
      </c>
      <c r="CH7" t="s">
        <v>389</v>
      </c>
      <c r="CL7" s="3" t="s">
        <v>68</v>
      </c>
      <c r="CM7" s="3" t="s">
        <v>66</v>
      </c>
      <c r="CN7" s="272" t="s">
        <v>100</v>
      </c>
      <c r="CO7" t="s">
        <v>389</v>
      </c>
      <c r="CT7" s="283">
        <v>-0.05</v>
      </c>
      <c r="CU7" s="310">
        <f t="shared" ref="CU7:CU36" si="1">CJ20 / 1000000</f>
        <v>0</v>
      </c>
      <c r="DL7" s="249"/>
    </row>
    <row r="8" spans="1:116" ht="17.5">
      <c r="B8" s="86"/>
      <c r="C8" s="3" t="s">
        <v>449</v>
      </c>
      <c r="D8" s="9" t="s">
        <v>25</v>
      </c>
      <c r="E8" t="s">
        <v>450</v>
      </c>
      <c r="F8" t="s">
        <v>389</v>
      </c>
      <c r="W8" s="249"/>
      <c r="Y8" s="3" t="s">
        <v>457</v>
      </c>
      <c r="Z8" s="9" t="s">
        <v>25</v>
      </c>
      <c r="AA8" t="s">
        <v>459</v>
      </c>
      <c r="AB8" t="s">
        <v>389</v>
      </c>
      <c r="AU8" s="86"/>
      <c r="AV8" s="3" t="s">
        <v>76</v>
      </c>
      <c r="AW8" s="3" t="s">
        <v>53</v>
      </c>
      <c r="AX8" t="s">
        <v>461</v>
      </c>
      <c r="AY8" t="s">
        <v>22</v>
      </c>
      <c r="BD8" s="3" t="s">
        <v>79</v>
      </c>
      <c r="BE8" s="9" t="s">
        <v>59</v>
      </c>
      <c r="BF8" t="s">
        <v>60</v>
      </c>
      <c r="BG8" t="s">
        <v>47</v>
      </c>
      <c r="BL8" s="283">
        <v>-0.124</v>
      </c>
      <c r="BM8" s="310">
        <f t="shared" si="0"/>
        <v>-1.1944996225815437E-2</v>
      </c>
      <c r="CC8" s="249"/>
      <c r="CD8" s="86"/>
      <c r="CE8" s="3" t="s">
        <v>76</v>
      </c>
      <c r="CF8" s="3" t="s">
        <v>53</v>
      </c>
      <c r="CG8" s="28" t="s">
        <v>481</v>
      </c>
      <c r="CH8" t="s">
        <v>22</v>
      </c>
      <c r="CL8" s="3" t="s">
        <v>98</v>
      </c>
      <c r="CM8" s="3" t="s">
        <v>99</v>
      </c>
      <c r="CN8" t="s">
        <v>60</v>
      </c>
      <c r="CO8" t="s">
        <v>47</v>
      </c>
      <c r="CT8" s="283">
        <v>-4.9000000000000002E-2</v>
      </c>
      <c r="CU8" s="310">
        <f t="shared" si="1"/>
        <v>-1.7506549401197634E-2</v>
      </c>
      <c r="DL8" s="249"/>
    </row>
    <row r="9" spans="1:116" ht="16.5">
      <c r="B9" s="86"/>
      <c r="C9" s="1" t="s">
        <v>88</v>
      </c>
      <c r="D9" s="3"/>
      <c r="E9" s="4"/>
      <c r="W9" s="249"/>
      <c r="Y9" s="1" t="s">
        <v>88</v>
      </c>
      <c r="AU9" s="86"/>
      <c r="AV9" s="3" t="s">
        <v>462</v>
      </c>
      <c r="AW9" s="3" t="s">
        <v>463</v>
      </c>
      <c r="AX9" t="s">
        <v>464</v>
      </c>
      <c r="AY9" t="s">
        <v>22</v>
      </c>
      <c r="BD9" s="3" t="s">
        <v>209</v>
      </c>
      <c r="BE9" s="3" t="s">
        <v>425</v>
      </c>
      <c r="BF9" t="s">
        <v>469</v>
      </c>
      <c r="BG9" t="s">
        <v>22</v>
      </c>
      <c r="BL9" s="283">
        <v>-0.123</v>
      </c>
      <c r="BM9" s="310">
        <f t="shared" si="0"/>
        <v>-2.3794048706845206E-2</v>
      </c>
      <c r="CC9" s="249"/>
      <c r="CD9" s="86"/>
      <c r="CE9" s="3" t="s">
        <v>462</v>
      </c>
      <c r="CF9" s="9" t="s">
        <v>480</v>
      </c>
      <c r="CG9" s="28" t="s">
        <v>515</v>
      </c>
      <c r="CH9" t="s">
        <v>22</v>
      </c>
      <c r="CL9" s="3" t="s">
        <v>76</v>
      </c>
      <c r="CM9" s="3" t="s">
        <v>484</v>
      </c>
      <c r="CN9" t="s">
        <v>487</v>
      </c>
      <c r="CO9" t="s">
        <v>22</v>
      </c>
      <c r="CT9" s="283">
        <v>-4.8000000000000001E-2</v>
      </c>
      <c r="CU9" s="310">
        <f t="shared" si="1"/>
        <v>-3.4659431137724607E-2</v>
      </c>
      <c r="DL9" s="249"/>
    </row>
    <row r="10" spans="1:116" ht="17.5">
      <c r="B10" s="86"/>
      <c r="C10" s="3" t="s">
        <v>140</v>
      </c>
      <c r="D10" s="9" t="s">
        <v>40</v>
      </c>
      <c r="E10">
        <f>'Q.1 Applied Forces'!AW7</f>
        <v>41650</v>
      </c>
      <c r="F10" t="s">
        <v>41</v>
      </c>
      <c r="W10" s="249"/>
      <c r="Y10" s="3" t="s">
        <v>140</v>
      </c>
      <c r="Z10" s="9" t="s">
        <v>40</v>
      </c>
      <c r="AA10">
        <f>'Q.1 Applied Forces'!DG7</f>
        <v>8575</v>
      </c>
      <c r="AB10" t="s">
        <v>41</v>
      </c>
      <c r="AU10" s="86"/>
      <c r="AV10" s="289" t="s">
        <v>77</v>
      </c>
      <c r="AW10" s="9" t="s">
        <v>56</v>
      </c>
      <c r="AX10" t="s">
        <v>465</v>
      </c>
      <c r="AY10" t="s">
        <v>47</v>
      </c>
      <c r="BD10" s="3" t="s">
        <v>462</v>
      </c>
      <c r="BE10" s="3" t="s">
        <v>463</v>
      </c>
      <c r="BF10" t="s">
        <v>470</v>
      </c>
      <c r="BG10" t="s">
        <v>22</v>
      </c>
      <c r="BL10" s="283">
        <v>-0.122</v>
      </c>
      <c r="BM10" s="310">
        <f t="shared" si="0"/>
        <v>-3.5547157443089311E-2</v>
      </c>
      <c r="CC10" s="249"/>
      <c r="CD10" s="86"/>
      <c r="CE10" s="3" t="s">
        <v>77</v>
      </c>
      <c r="CF10" s="3" t="s">
        <v>81</v>
      </c>
      <c r="CG10" s="272" t="s">
        <v>506</v>
      </c>
      <c r="CH10" t="s">
        <v>47</v>
      </c>
      <c r="CL10" s="3" t="s">
        <v>462</v>
      </c>
      <c r="CM10" s="9" t="s">
        <v>480</v>
      </c>
      <c r="CN10" t="s">
        <v>486</v>
      </c>
      <c r="CO10" t="s">
        <v>22</v>
      </c>
      <c r="CT10" s="283">
        <v>-4.7E-2</v>
      </c>
      <c r="CU10" s="310">
        <f t="shared" si="1"/>
        <v>-5.1458645209580919E-2</v>
      </c>
      <c r="DL10" s="249"/>
    </row>
    <row r="11" spans="1:116" ht="17.5">
      <c r="B11" s="86"/>
      <c r="C11" s="3" t="s">
        <v>70</v>
      </c>
      <c r="D11" s="3" t="s">
        <v>21</v>
      </c>
      <c r="E11">
        <v>8.3903333333333306E-5</v>
      </c>
      <c r="F11" t="s">
        <v>23</v>
      </c>
      <c r="W11" s="249"/>
      <c r="Y11" s="3" t="s">
        <v>70</v>
      </c>
      <c r="Z11" s="3" t="s">
        <v>21</v>
      </c>
      <c r="AA11" s="11">
        <v>4.4533333333333302E-6</v>
      </c>
      <c r="AB11" t="s">
        <v>23</v>
      </c>
      <c r="AU11" s="86"/>
      <c r="AV11" s="289"/>
      <c r="AW11" s="9"/>
      <c r="BD11" s="3" t="s">
        <v>78</v>
      </c>
      <c r="BE11" s="3" t="s">
        <v>51</v>
      </c>
      <c r="BF11" t="s">
        <v>471</v>
      </c>
      <c r="BG11" t="s">
        <v>47</v>
      </c>
      <c r="BL11" s="283">
        <v>-0.121</v>
      </c>
      <c r="BM11" s="310">
        <f t="shared" si="0"/>
        <v>-4.7204322434547752E-2</v>
      </c>
      <c r="CC11" s="249"/>
      <c r="CD11" s="86"/>
      <c r="CE11" s="3"/>
      <c r="CF11" s="3"/>
      <c r="CG11" s="272"/>
      <c r="CL11" s="3" t="s">
        <v>78</v>
      </c>
      <c r="CM11" s="3" t="s">
        <v>51</v>
      </c>
      <c r="CN11" t="s">
        <v>485</v>
      </c>
      <c r="CO11" t="s">
        <v>47</v>
      </c>
      <c r="CT11" s="283">
        <v>-4.5999999999999999E-2</v>
      </c>
      <c r="CU11" s="310">
        <f t="shared" si="1"/>
        <v>-6.7904191616766585E-2</v>
      </c>
      <c r="DL11" s="249"/>
    </row>
    <row r="12" spans="1:116">
      <c r="B12" s="86"/>
      <c r="C12" s="1" t="s">
        <v>151</v>
      </c>
      <c r="W12" s="249"/>
      <c r="Y12" s="1" t="s">
        <v>151</v>
      </c>
      <c r="AU12" s="86"/>
      <c r="AV12" s="12" t="s">
        <v>88</v>
      </c>
      <c r="AW12" s="9"/>
      <c r="BD12" s="3"/>
      <c r="BE12" s="9"/>
      <c r="BL12" s="283">
        <v>-0.12</v>
      </c>
      <c r="BM12" s="310">
        <f t="shared" si="0"/>
        <v>-5.8765543681220514E-2</v>
      </c>
      <c r="CC12" s="249"/>
      <c r="CD12" s="86"/>
      <c r="CE12" s="292" t="s">
        <v>88</v>
      </c>
      <c r="CT12" s="283">
        <v>-4.4999999999999998E-2</v>
      </c>
      <c r="CU12" s="310">
        <f t="shared" si="1"/>
        <v>-8.3996070359281569E-2</v>
      </c>
      <c r="DL12" s="249"/>
    </row>
    <row r="13" spans="1:116" ht="17.5">
      <c r="B13" s="86"/>
      <c r="D13" s="2" t="s">
        <v>156</v>
      </c>
      <c r="E13" s="2" t="s">
        <v>443</v>
      </c>
      <c r="F13" s="309" t="s">
        <v>388</v>
      </c>
      <c r="W13" s="249"/>
      <c r="Z13" s="2" t="s">
        <v>453</v>
      </c>
      <c r="AA13" s="2" t="s">
        <v>451</v>
      </c>
      <c r="AB13" s="309" t="s">
        <v>458</v>
      </c>
      <c r="AU13" s="86"/>
      <c r="AV13" s="289" t="s">
        <v>71</v>
      </c>
      <c r="AW13" s="9" t="s">
        <v>42</v>
      </c>
      <c r="AX13">
        <f>'Q.1 Applied Forces'!T7</f>
        <v>-8050</v>
      </c>
      <c r="AY13" t="s">
        <v>48</v>
      </c>
      <c r="BD13" s="3" t="s">
        <v>77</v>
      </c>
      <c r="BE13" s="3" t="s">
        <v>52</v>
      </c>
      <c r="BF13" s="290">
        <f>AZ41</f>
        <v>2.3000000000000003E-4</v>
      </c>
      <c r="BG13" t="s">
        <v>47</v>
      </c>
      <c r="BL13" s="283">
        <v>-0.11899999999999999</v>
      </c>
      <c r="BM13" s="310">
        <f t="shared" si="0"/>
        <v>-7.0230821183107625E-2</v>
      </c>
      <c r="CC13" s="249"/>
      <c r="CD13" s="86"/>
      <c r="CE13" s="3" t="s">
        <v>71</v>
      </c>
      <c r="CF13" s="3" t="s">
        <v>42</v>
      </c>
      <c r="CG13">
        <f>'Q.1 Applied Forces'!$CC$7</f>
        <v>-1575</v>
      </c>
      <c r="CH13" t="s">
        <v>48</v>
      </c>
      <c r="CL13" s="3" t="s">
        <v>71</v>
      </c>
      <c r="CM13" s="3" t="s">
        <v>42</v>
      </c>
      <c r="CN13">
        <f>'Q.1 Applied Forces'!$CC$7</f>
        <v>-1575</v>
      </c>
      <c r="CO13" t="s">
        <v>48</v>
      </c>
      <c r="CT13" s="283">
        <v>-4.3999999999999997E-2</v>
      </c>
      <c r="CU13" s="310">
        <f t="shared" si="1"/>
        <v>-9.9734281437125913E-2</v>
      </c>
      <c r="DL13" s="249"/>
    </row>
    <row r="14" spans="1:116" ht="16.5">
      <c r="B14" s="86"/>
      <c r="C14" s="3" t="s">
        <v>444</v>
      </c>
      <c r="D14" s="282">
        <v>-0.125</v>
      </c>
      <c r="E14" s="283">
        <f>ABS(D14)</f>
        <v>0.125</v>
      </c>
      <c r="F14" s="301">
        <f>(($E$10*E14)/$E$11)/1000000</f>
        <v>62.050574073338382</v>
      </c>
      <c r="W14" s="249"/>
      <c r="Y14" s="3" t="s">
        <v>444</v>
      </c>
      <c r="Z14" s="283">
        <v>-0.05</v>
      </c>
      <c r="AA14" s="283">
        <f>ABS(Z14)</f>
        <v>0.05</v>
      </c>
      <c r="AB14" s="301">
        <f>(($AA$10*AA14) /$AA$11 ) / 1000000</f>
        <v>96.276197604790482</v>
      </c>
      <c r="AU14" s="86"/>
      <c r="AV14" s="3" t="s">
        <v>70</v>
      </c>
      <c r="AW14" s="3" t="s">
        <v>21</v>
      </c>
      <c r="AX14">
        <v>8.3903333333333306E-5</v>
      </c>
      <c r="AY14" t="s">
        <v>23</v>
      </c>
      <c r="BD14" s="3" t="s">
        <v>71</v>
      </c>
      <c r="BE14" s="9" t="s">
        <v>42</v>
      </c>
      <c r="BF14">
        <f>'Q.1 Applied Forces'!T7</f>
        <v>-8050</v>
      </c>
      <c r="BG14" t="s">
        <v>48</v>
      </c>
      <c r="BL14" s="283">
        <v>-0.11799999999999999</v>
      </c>
      <c r="BM14" s="310">
        <f t="shared" si="0"/>
        <v>-8.1600154940209044E-2</v>
      </c>
      <c r="CC14" s="249"/>
      <c r="CD14" s="86"/>
      <c r="CE14" s="3" t="s">
        <v>67</v>
      </c>
      <c r="CF14" s="3" t="s">
        <v>21</v>
      </c>
      <c r="CG14" s="9">
        <v>4.4533333333333302E-6</v>
      </c>
      <c r="CH14" t="s">
        <v>23</v>
      </c>
      <c r="CL14" s="3" t="s">
        <v>67</v>
      </c>
      <c r="CM14" s="3" t="s">
        <v>21</v>
      </c>
      <c r="CN14" s="9">
        <v>4.4533333333333302E-6</v>
      </c>
      <c r="CO14" t="s">
        <v>23</v>
      </c>
      <c r="CT14" s="283">
        <v>-4.2999999999999997E-2</v>
      </c>
      <c r="CU14" s="310">
        <f t="shared" si="1"/>
        <v>-0.11511882485029959</v>
      </c>
      <c r="DL14" s="249"/>
    </row>
    <row r="15" spans="1:116" ht="16.5">
      <c r="B15" s="86"/>
      <c r="D15" s="283">
        <v>-0.124</v>
      </c>
      <c r="E15" s="283">
        <f t="shared" ref="E15:E78" si="2">ABS(D15)</f>
        <v>0.124</v>
      </c>
      <c r="F15" s="301">
        <f t="shared" ref="F15:F78" si="3">(($E$10*E15)/$E$11)/1000000</f>
        <v>61.554169480751689</v>
      </c>
      <c r="W15" s="249"/>
      <c r="Z15" s="283">
        <v>-4.9000000000000002E-2</v>
      </c>
      <c r="AA15" s="283">
        <f t="shared" ref="AA15:AA78" si="4">ABS(Z15)</f>
        <v>4.9000000000000002E-2</v>
      </c>
      <c r="AB15" s="301">
        <f t="shared" ref="AB15:AB64" si="5">(($AA$10*AA15) /$AA$11 ) / 1000000</f>
        <v>94.350673652694667</v>
      </c>
      <c r="AU15" s="86"/>
      <c r="AV15" s="3" t="s">
        <v>472</v>
      </c>
      <c r="AW15" s="3" t="s">
        <v>466</v>
      </c>
      <c r="AX15">
        <f>125/1000</f>
        <v>0.125</v>
      </c>
      <c r="AY15" t="s">
        <v>22</v>
      </c>
      <c r="BD15" s="3" t="s">
        <v>70</v>
      </c>
      <c r="BE15" s="3" t="s">
        <v>21</v>
      </c>
      <c r="BF15">
        <v>8.3903333333333306E-5</v>
      </c>
      <c r="BG15" t="s">
        <v>23</v>
      </c>
      <c r="BL15" s="283">
        <v>-0.11700000000000001</v>
      </c>
      <c r="BM15" s="310">
        <f t="shared" si="0"/>
        <v>-9.2873544952524686E-2</v>
      </c>
      <c r="CC15" s="249"/>
      <c r="CD15" s="86"/>
      <c r="CE15" s="3" t="s">
        <v>472</v>
      </c>
      <c r="CF15" s="3" t="s">
        <v>482</v>
      </c>
      <c r="CG15">
        <v>0.05</v>
      </c>
      <c r="CH15" t="s">
        <v>22</v>
      </c>
      <c r="CL15" s="3" t="s">
        <v>472</v>
      </c>
      <c r="CM15" s="3" t="s">
        <v>482</v>
      </c>
      <c r="CN15">
        <v>0.05</v>
      </c>
      <c r="CO15" t="s">
        <v>22</v>
      </c>
      <c r="CT15" s="283">
        <v>-4.2000000000000003E-2</v>
      </c>
      <c r="CU15" s="310">
        <f t="shared" si="1"/>
        <v>-0.13014970059880251</v>
      </c>
      <c r="DL15" s="249"/>
    </row>
    <row r="16" spans="1:116" ht="17.5">
      <c r="B16" s="86"/>
      <c r="D16" s="282">
        <v>-0.123</v>
      </c>
      <c r="E16" s="283">
        <f t="shared" si="2"/>
        <v>0.123</v>
      </c>
      <c r="F16" s="301">
        <f t="shared" si="3"/>
        <v>61.057764888164968</v>
      </c>
      <c r="W16" s="249"/>
      <c r="Z16" s="283">
        <v>-4.8000000000000001E-2</v>
      </c>
      <c r="AA16" s="283">
        <f t="shared" si="4"/>
        <v>4.8000000000000001E-2</v>
      </c>
      <c r="AB16" s="301">
        <f t="shared" si="5"/>
        <v>92.425149700598865</v>
      </c>
      <c r="AU16" s="86"/>
      <c r="AV16" s="3" t="s">
        <v>74</v>
      </c>
      <c r="AW16" s="3" t="s">
        <v>55</v>
      </c>
      <c r="AX16">
        <f>AX17</f>
        <v>0.1</v>
      </c>
      <c r="AY16" t="s">
        <v>22</v>
      </c>
      <c r="BD16" s="3" t="s">
        <v>472</v>
      </c>
      <c r="BE16" s="3" t="s">
        <v>466</v>
      </c>
      <c r="BF16">
        <f>125/1000</f>
        <v>0.125</v>
      </c>
      <c r="BG16" t="s">
        <v>22</v>
      </c>
      <c r="BL16" s="283">
        <v>-0.11600000000000001</v>
      </c>
      <c r="BM16" s="310">
        <f t="shared" si="0"/>
        <v>-0.10405099122005478</v>
      </c>
      <c r="CC16" s="249"/>
      <c r="CD16" s="86"/>
      <c r="CE16" s="3" t="s">
        <v>74</v>
      </c>
      <c r="CF16" s="3" t="s">
        <v>55</v>
      </c>
      <c r="CG16">
        <v>0.04</v>
      </c>
      <c r="CH16" t="s">
        <v>23</v>
      </c>
      <c r="CL16" s="3" t="s">
        <v>75</v>
      </c>
      <c r="CM16" s="3" t="s">
        <v>58</v>
      </c>
      <c r="CN16">
        <v>0.25</v>
      </c>
      <c r="CO16" t="s">
        <v>23</v>
      </c>
      <c r="CT16" s="283">
        <v>-4.1000000000000002E-2</v>
      </c>
      <c r="CU16" s="310">
        <f t="shared" si="1"/>
        <v>-0.14482690868263481</v>
      </c>
      <c r="DL16" s="249"/>
    </row>
    <row r="17" spans="2:116" ht="17.5">
      <c r="B17" s="86"/>
      <c r="D17" s="283">
        <v>-0.122</v>
      </c>
      <c r="E17" s="283">
        <f t="shared" si="2"/>
        <v>0.122</v>
      </c>
      <c r="F17" s="301">
        <f t="shared" si="3"/>
        <v>60.561360295578261</v>
      </c>
      <c r="W17" s="249"/>
      <c r="Z17" s="283">
        <v>-4.7E-2</v>
      </c>
      <c r="AA17" s="283">
        <f t="shared" si="4"/>
        <v>4.7E-2</v>
      </c>
      <c r="AB17" s="301">
        <f t="shared" si="5"/>
        <v>90.499625748503064</v>
      </c>
      <c r="AU17" s="86"/>
      <c r="AV17" s="3" t="s">
        <v>72</v>
      </c>
      <c r="AW17" s="3" t="s">
        <v>54</v>
      </c>
      <c r="AX17">
        <f>100/1000</f>
        <v>0.1</v>
      </c>
      <c r="AY17" t="s">
        <v>22</v>
      </c>
      <c r="BD17" s="3" t="s">
        <v>75</v>
      </c>
      <c r="BE17" s="3" t="s">
        <v>58</v>
      </c>
      <c r="BF17">
        <f>BF18</f>
        <v>0.04</v>
      </c>
      <c r="BG17" t="s">
        <v>22</v>
      </c>
      <c r="BL17" s="283">
        <v>-0.115</v>
      </c>
      <c r="BM17" s="310">
        <f t="shared" si="0"/>
        <v>-0.11513249374279923</v>
      </c>
      <c r="CC17" s="249"/>
      <c r="CD17" s="86"/>
      <c r="CE17" s="3" t="s">
        <v>72</v>
      </c>
      <c r="CF17" s="3" t="s">
        <v>54</v>
      </c>
      <c r="CG17">
        <v>0.02</v>
      </c>
      <c r="CH17" t="s">
        <v>22</v>
      </c>
      <c r="CI17" s="2"/>
      <c r="CJ17" s="272"/>
      <c r="CL17" s="3" t="s">
        <v>77</v>
      </c>
      <c r="CM17" s="3" t="s">
        <v>81</v>
      </c>
      <c r="CN17" s="290">
        <f>CI50</f>
        <v>4.2000000000000011E-5</v>
      </c>
      <c r="CO17" t="s">
        <v>47</v>
      </c>
      <c r="CT17" s="283">
        <v>-0.04</v>
      </c>
      <c r="CU17" s="310">
        <f t="shared" si="1"/>
        <v>-0.15915044910179654</v>
      </c>
      <c r="DL17" s="249"/>
    </row>
    <row r="18" spans="2:116" ht="16.5">
      <c r="B18" s="86"/>
      <c r="D18" s="282">
        <v>-0.121</v>
      </c>
      <c r="E18" s="283">
        <f t="shared" si="2"/>
        <v>0.121</v>
      </c>
      <c r="F18" s="301">
        <f t="shared" si="3"/>
        <v>60.064955702991554</v>
      </c>
      <c r="W18" s="249"/>
      <c r="Z18" s="283">
        <v>-4.5999999999999999E-2</v>
      </c>
      <c r="AA18" s="283">
        <f t="shared" si="4"/>
        <v>4.5999999999999999E-2</v>
      </c>
      <c r="AB18" s="301">
        <f t="shared" si="5"/>
        <v>88.574101796407234</v>
      </c>
      <c r="AU18" s="86"/>
      <c r="AV18" s="3"/>
      <c r="AW18" s="3"/>
      <c r="BD18" s="3" t="s">
        <v>73</v>
      </c>
      <c r="BE18" s="3" t="s">
        <v>57</v>
      </c>
      <c r="BF18">
        <f>40/1000</f>
        <v>0.04</v>
      </c>
      <c r="BG18" t="s">
        <v>22</v>
      </c>
      <c r="BL18" s="283">
        <v>-0.114</v>
      </c>
      <c r="BM18" s="310">
        <f t="shared" si="0"/>
        <v>-0.12611805252075797</v>
      </c>
      <c r="CC18" s="249"/>
      <c r="CD18" s="86"/>
      <c r="CE18" s="292" t="s">
        <v>95</v>
      </c>
      <c r="CF18" s="3"/>
      <c r="CT18" s="283">
        <v>-3.9E-2</v>
      </c>
      <c r="CU18" s="310">
        <f t="shared" si="1"/>
        <v>-0.17312032185628759</v>
      </c>
      <c r="DL18" s="249"/>
    </row>
    <row r="19" spans="2:116" ht="17.5">
      <c r="B19" s="86"/>
      <c r="D19" s="283">
        <v>-0.12</v>
      </c>
      <c r="E19" s="283">
        <f t="shared" si="2"/>
        <v>0.12</v>
      </c>
      <c r="F19" s="301">
        <f t="shared" si="3"/>
        <v>59.568551110404847</v>
      </c>
      <c r="W19" s="249"/>
      <c r="Z19" s="283">
        <v>-4.4999999999999998E-2</v>
      </c>
      <c r="AA19" s="283">
        <f t="shared" si="4"/>
        <v>4.4999999999999998E-2</v>
      </c>
      <c r="AB19" s="301">
        <f t="shared" si="5"/>
        <v>86.648577844311433</v>
      </c>
      <c r="AU19" s="86"/>
      <c r="AV19" s="12" t="s">
        <v>95</v>
      </c>
      <c r="BD19" s="3"/>
      <c r="BL19" s="283">
        <v>-0.113</v>
      </c>
      <c r="BM19" s="310">
        <f t="shared" si="0"/>
        <v>-0.1370076675539311</v>
      </c>
      <c r="CC19" s="249"/>
      <c r="CD19" s="86"/>
      <c r="CE19" s="3" t="s">
        <v>89</v>
      </c>
      <c r="CF19" s="2" t="s">
        <v>453</v>
      </c>
      <c r="CG19" s="2" t="s">
        <v>467</v>
      </c>
      <c r="CH19" s="272" t="s">
        <v>483</v>
      </c>
      <c r="CI19" s="2" t="s">
        <v>86</v>
      </c>
      <c r="CJ19" s="272" t="s">
        <v>49</v>
      </c>
      <c r="CL19" s="3" t="s">
        <v>80</v>
      </c>
      <c r="CM19" s="2" t="s">
        <v>499</v>
      </c>
      <c r="CN19" s="2" t="s">
        <v>473</v>
      </c>
      <c r="CO19" s="272" t="s">
        <v>483</v>
      </c>
      <c r="CP19" s="2" t="s">
        <v>105</v>
      </c>
      <c r="CQ19" s="2" t="s">
        <v>102</v>
      </c>
      <c r="CR19" s="272" t="s">
        <v>49</v>
      </c>
      <c r="CT19" s="283">
        <v>-3.7999999999999999E-2</v>
      </c>
      <c r="CU19" s="310">
        <f t="shared" si="1"/>
        <v>-0.18673652694610801</v>
      </c>
      <c r="DL19" s="249"/>
    </row>
    <row r="20" spans="2:116" ht="17.5">
      <c r="B20" s="86"/>
      <c r="D20" s="282">
        <v>-0.11899999999999999</v>
      </c>
      <c r="E20" s="283">
        <f t="shared" si="2"/>
        <v>0.11899999999999999</v>
      </c>
      <c r="F20" s="301">
        <f t="shared" si="3"/>
        <v>59.07214651781814</v>
      </c>
      <c r="W20" s="249"/>
      <c r="Z20" s="283">
        <v>-4.3999999999999997E-2</v>
      </c>
      <c r="AA20" s="283">
        <f t="shared" si="4"/>
        <v>4.3999999999999997E-2</v>
      </c>
      <c r="AB20" s="301">
        <f t="shared" si="5"/>
        <v>84.723053892215631</v>
      </c>
      <c r="AU20" s="86"/>
      <c r="AV20" s="3" t="s">
        <v>152</v>
      </c>
      <c r="AW20" s="3" t="s">
        <v>156</v>
      </c>
      <c r="AX20" s="2" t="s">
        <v>467</v>
      </c>
      <c r="AY20" s="2" t="s">
        <v>468</v>
      </c>
      <c r="AZ20" s="272" t="s">
        <v>153</v>
      </c>
      <c r="BA20" s="272" t="s">
        <v>49</v>
      </c>
      <c r="BD20" s="3" t="s">
        <v>152</v>
      </c>
      <c r="BE20" s="3" t="s">
        <v>156</v>
      </c>
      <c r="BF20" s="2" t="s">
        <v>473</v>
      </c>
      <c r="BG20" s="2" t="s">
        <v>468</v>
      </c>
      <c r="BH20" s="2" t="s">
        <v>154</v>
      </c>
      <c r="BI20" s="272" t="s">
        <v>155</v>
      </c>
      <c r="BJ20" s="272" t="s">
        <v>49</v>
      </c>
      <c r="BL20" s="283">
        <v>-0.112</v>
      </c>
      <c r="BM20" s="310">
        <f t="shared" si="0"/>
        <v>-0.14780133884231858</v>
      </c>
      <c r="CC20" s="249"/>
      <c r="CD20" s="86"/>
      <c r="CE20" s="3"/>
      <c r="CF20" s="283">
        <v>-0.05</v>
      </c>
      <c r="CG20" s="273">
        <f t="shared" ref="CG20:CG50" si="6">$CG$15 - ABS(CF20)</f>
        <v>0</v>
      </c>
      <c r="CH20" s="285">
        <f>(CG20/2) + ABS(CF20)</f>
        <v>0.05</v>
      </c>
      <c r="CI20" s="290">
        <f t="shared" ref="CI20:CI50" si="7">2 * $CG$17 * CG20 * CH20</f>
        <v>0</v>
      </c>
      <c r="CJ20" s="273">
        <f t="shared" ref="CJ20:CJ50" si="8" xml:space="preserve"> ($CG$13 * CI20 ) / ($CG$14 * $CG$16)</f>
        <v>0</v>
      </c>
      <c r="CL20" s="293"/>
      <c r="CM20" s="283">
        <v>-0.02</v>
      </c>
      <c r="CN20" s="273">
        <f>($CN$15-$CG$50)-ABS(CM20)</f>
        <v>0</v>
      </c>
      <c r="CO20" s="285">
        <f>(CN20/2) + ABS(CM20)</f>
        <v>0.02</v>
      </c>
      <c r="CP20" s="294">
        <f>CN20*CO20*$CN$16</f>
        <v>0</v>
      </c>
      <c r="CQ20" s="294">
        <f t="shared" ref="CQ20:CQ60" si="9">CP20+$CN$17</f>
        <v>4.2000000000000011E-5</v>
      </c>
      <c r="CR20">
        <f t="shared" ref="CR20:CR60" si="10" xml:space="preserve"> ($CN$13 * CQ20) / ($CN$14 * $CN$16)</f>
        <v>-59416.167664670713</v>
      </c>
      <c r="CT20" s="283">
        <v>-3.6999999999999998E-2</v>
      </c>
      <c r="CU20" s="310">
        <f t="shared" si="1"/>
        <v>-0.1999990643712577</v>
      </c>
      <c r="DL20" s="249"/>
    </row>
    <row r="21" spans="2:116">
      <c r="B21" s="86"/>
      <c r="D21" s="283">
        <v>-0.11799999999999999</v>
      </c>
      <c r="E21" s="283">
        <f t="shared" si="2"/>
        <v>0.11799999999999999</v>
      </c>
      <c r="F21" s="301">
        <f t="shared" si="3"/>
        <v>58.575741925231434</v>
      </c>
      <c r="W21" s="249"/>
      <c r="Z21" s="283">
        <v>-4.2999999999999997E-2</v>
      </c>
      <c r="AA21" s="283">
        <f t="shared" si="4"/>
        <v>4.2999999999999997E-2</v>
      </c>
      <c r="AB21" s="301">
        <f t="shared" si="5"/>
        <v>82.797529940119816</v>
      </c>
      <c r="AU21" s="86"/>
      <c r="AV21" s="3" t="s">
        <v>89</v>
      </c>
      <c r="AW21" s="283">
        <v>-0.125</v>
      </c>
      <c r="AX21" s="283">
        <f>$AX$15-ABS(AW21)</f>
        <v>0</v>
      </c>
      <c r="AY21" s="273">
        <f>(AX21/2)+ABS(AW21)</f>
        <v>0.125</v>
      </c>
      <c r="AZ21" s="290">
        <f>$AX$17*AX21*AY21</f>
        <v>0</v>
      </c>
      <c r="BA21" s="13">
        <f t="shared" ref="BA21:BA41" si="11">($AX$13*AZ21) / ($AX$14*$AX$16)</f>
        <v>0</v>
      </c>
      <c r="BD21" s="3" t="s">
        <v>90</v>
      </c>
      <c r="BE21" s="283">
        <v>-0.104</v>
      </c>
      <c r="BF21" s="283">
        <f>($BF$16 - $AX$41) - ABS(BE21)</f>
        <v>1.0000000000000009E-3</v>
      </c>
      <c r="BG21" s="273">
        <f xml:space="preserve"> (BF21/2) + ABS(BE21)</f>
        <v>0.1045</v>
      </c>
      <c r="BH21" s="290">
        <f>BF21*$BF$18*BG21</f>
        <v>4.180000000000004E-6</v>
      </c>
      <c r="BI21" s="290">
        <f>BH21+$BF$13</f>
        <v>2.3418000000000004E-4</v>
      </c>
      <c r="BJ21" s="291">
        <f t="shared" ref="BJ21:BJ84" si="12" xml:space="preserve"> ($BF$14 * BI21) / ($BF$15*$BF$17)</f>
        <v>-561702.65384768217</v>
      </c>
      <c r="BL21" s="283">
        <v>-0.111</v>
      </c>
      <c r="BM21" s="310">
        <f t="shared" si="0"/>
        <v>-0.15849906638592032</v>
      </c>
      <c r="CC21" s="249"/>
      <c r="CD21" s="86"/>
      <c r="CF21" s="283">
        <v>-4.9000000000000002E-2</v>
      </c>
      <c r="CG21" s="273">
        <f t="shared" si="6"/>
        <v>1.0000000000000009E-3</v>
      </c>
      <c r="CH21" s="285">
        <f t="shared" ref="CH21:CH83" si="13">(CG21/2) + ABS(CF21)</f>
        <v>4.9500000000000002E-2</v>
      </c>
      <c r="CI21" s="290">
        <f t="shared" si="7"/>
        <v>1.9800000000000018E-6</v>
      </c>
      <c r="CJ21" s="273">
        <f t="shared" si="8"/>
        <v>-17506.549401197633</v>
      </c>
      <c r="CL21" s="293"/>
      <c r="CM21" s="283">
        <v>-1.9E-2</v>
      </c>
      <c r="CN21" s="273">
        <f t="shared" ref="CN21:CN60" si="14">($CN$15-$CG$50)-ABS(CM21)</f>
        <v>1.0000000000000009E-3</v>
      </c>
      <c r="CO21" s="285">
        <f t="shared" ref="CO21:CO59" si="15">(CN21/2) + ABS(CM21)</f>
        <v>1.95E-2</v>
      </c>
      <c r="CP21" s="294">
        <f t="shared" ref="CP21:CP60" si="16">CN21*CO21*$CN$16</f>
        <v>4.8750000000000041E-6</v>
      </c>
      <c r="CQ21" s="294">
        <f t="shared" si="9"/>
        <v>4.6875000000000015E-5</v>
      </c>
      <c r="CR21">
        <f t="shared" si="10"/>
        <v>-66312.687125748576</v>
      </c>
      <c r="CT21" s="283">
        <v>-3.5999999999999997E-2</v>
      </c>
      <c r="CU21" s="310">
        <f t="shared" si="1"/>
        <v>-0.21290793413173675</v>
      </c>
      <c r="DL21" s="249"/>
    </row>
    <row r="22" spans="2:116">
      <c r="B22" s="86"/>
      <c r="D22" s="282">
        <v>-0.11700000000000001</v>
      </c>
      <c r="E22" s="283">
        <f t="shared" si="2"/>
        <v>0.11700000000000001</v>
      </c>
      <c r="F22" s="301">
        <f t="shared" si="3"/>
        <v>58.079337332644734</v>
      </c>
      <c r="W22" s="249"/>
      <c r="Z22" s="283">
        <v>-4.2000000000000003E-2</v>
      </c>
      <c r="AA22" s="283">
        <f t="shared" si="4"/>
        <v>4.2000000000000003E-2</v>
      </c>
      <c r="AB22" s="301">
        <f t="shared" si="5"/>
        <v>80.872005988024014</v>
      </c>
      <c r="AW22" s="283">
        <v>-0.124</v>
      </c>
      <c r="AX22" s="283">
        <f t="shared" ref="AX22:AX63" si="17">$AX$15-ABS(AW22)</f>
        <v>1.0000000000000009E-3</v>
      </c>
      <c r="AY22" s="273">
        <f t="shared" ref="AY22:AY63" si="18">(AX22/2)+ABS(AW22)</f>
        <v>0.1245</v>
      </c>
      <c r="AZ22" s="290">
        <f t="shared" ref="AZ22:AZ63" si="19">$AX$17*AX22*AY22</f>
        <v>1.2450000000000013E-5</v>
      </c>
      <c r="BA22" s="13">
        <f t="shared" si="11"/>
        <v>-11944.996225815437</v>
      </c>
      <c r="BE22" s="282">
        <v>-0.10299999999999999</v>
      </c>
      <c r="BF22" s="283">
        <f t="shared" ref="BF22:BF85" si="20">($BF$16 - $AX$41) - ABS(BE22)</f>
        <v>2.0000000000000018E-3</v>
      </c>
      <c r="BG22" s="273">
        <f t="shared" ref="BG22:BG85" si="21" xml:space="preserve"> (BF22/2) + ABS(BE22)</f>
        <v>0.104</v>
      </c>
      <c r="BH22" s="290">
        <f t="shared" ref="BH22:BH85" si="22">BF22*$BF$18*BG22</f>
        <v>8.3200000000000067E-6</v>
      </c>
      <c r="BI22" s="290">
        <f t="shared" ref="BI22:BI85" si="23">BH22+$BF$13</f>
        <v>2.3832000000000004E-4</v>
      </c>
      <c r="BJ22" s="291">
        <f t="shared" si="12"/>
        <v>-571632.83143299853</v>
      </c>
      <c r="BL22" s="283">
        <v>-0.11</v>
      </c>
      <c r="BM22" s="310">
        <f t="shared" si="0"/>
        <v>-0.16910085018473645</v>
      </c>
      <c r="CC22" s="249"/>
      <c r="CD22" s="86"/>
      <c r="CF22" s="283">
        <v>-4.8000000000000001E-2</v>
      </c>
      <c r="CG22" s="273">
        <f t="shared" si="6"/>
        <v>2.0000000000000018E-3</v>
      </c>
      <c r="CH22" s="285">
        <f t="shared" si="13"/>
        <v>4.9000000000000002E-2</v>
      </c>
      <c r="CI22" s="290">
        <f t="shared" si="7"/>
        <v>3.920000000000004E-6</v>
      </c>
      <c r="CJ22" s="273">
        <f t="shared" si="8"/>
        <v>-34659.431137724605</v>
      </c>
      <c r="CL22" s="293"/>
      <c r="CM22" s="283">
        <v>-1.7999999999999999E-2</v>
      </c>
      <c r="CN22" s="273">
        <f t="shared" si="14"/>
        <v>2.0000000000000018E-3</v>
      </c>
      <c r="CO22" s="285">
        <f t="shared" si="15"/>
        <v>1.9E-2</v>
      </c>
      <c r="CP22" s="294">
        <f t="shared" si="16"/>
        <v>9.500000000000009E-6</v>
      </c>
      <c r="CQ22" s="294">
        <f t="shared" si="9"/>
        <v>5.1500000000000019E-5</v>
      </c>
      <c r="CR22">
        <f t="shared" si="10"/>
        <v>-72855.538922155771</v>
      </c>
      <c r="CT22" s="283">
        <v>-3.5000000000000003E-2</v>
      </c>
      <c r="CU22" s="310">
        <f t="shared" si="1"/>
        <v>-0.22546313622754505</v>
      </c>
      <c r="DL22" s="249"/>
    </row>
    <row r="23" spans="2:116">
      <c r="B23" s="86"/>
      <c r="D23" s="283">
        <v>-0.11600000000000001</v>
      </c>
      <c r="E23" s="283">
        <f t="shared" si="2"/>
        <v>0.11600000000000001</v>
      </c>
      <c r="F23" s="301">
        <f t="shared" si="3"/>
        <v>57.582932740058027</v>
      </c>
      <c r="W23" s="249"/>
      <c r="Z23" s="283">
        <v>-4.1000000000000002E-2</v>
      </c>
      <c r="AA23" s="283">
        <f t="shared" si="4"/>
        <v>4.1000000000000002E-2</v>
      </c>
      <c r="AB23" s="301">
        <f t="shared" si="5"/>
        <v>78.946482035928184</v>
      </c>
      <c r="AU23" s="86"/>
      <c r="AW23" s="283">
        <v>-0.123</v>
      </c>
      <c r="AX23" s="283">
        <f t="shared" si="17"/>
        <v>2.0000000000000018E-3</v>
      </c>
      <c r="AY23" s="273">
        <f t="shared" si="18"/>
        <v>0.124</v>
      </c>
      <c r="AZ23" s="290">
        <f t="shared" si="19"/>
        <v>2.4800000000000023E-5</v>
      </c>
      <c r="BA23" s="13">
        <f t="shared" si="11"/>
        <v>-23794.048706845206</v>
      </c>
      <c r="BE23" s="283">
        <v>-0.10199999999999999</v>
      </c>
      <c r="BF23" s="283">
        <f t="shared" si="20"/>
        <v>3.0000000000000027E-3</v>
      </c>
      <c r="BG23" s="273">
        <f t="shared" si="21"/>
        <v>0.10349999999999999</v>
      </c>
      <c r="BH23" s="290">
        <f t="shared" si="22"/>
        <v>1.2420000000000012E-5</v>
      </c>
      <c r="BI23" s="290">
        <f t="shared" si="23"/>
        <v>2.4242000000000005E-4</v>
      </c>
      <c r="BJ23" s="291">
        <f t="shared" si="12"/>
        <v>-581467.06527352938</v>
      </c>
      <c r="BL23" s="283">
        <v>-0.109</v>
      </c>
      <c r="BM23" s="310">
        <f t="shared" si="0"/>
        <v>-0.17960669023876688</v>
      </c>
      <c r="CC23" s="249"/>
      <c r="CD23" s="86"/>
      <c r="CF23" s="283">
        <v>-4.7E-2</v>
      </c>
      <c r="CG23" s="273">
        <f t="shared" si="6"/>
        <v>3.0000000000000027E-3</v>
      </c>
      <c r="CH23" s="285">
        <f t="shared" si="13"/>
        <v>4.8500000000000001E-2</v>
      </c>
      <c r="CI23" s="290">
        <f t="shared" si="7"/>
        <v>5.8200000000000053E-6</v>
      </c>
      <c r="CJ23" s="273">
        <f t="shared" si="8"/>
        <v>-51458.645209580922</v>
      </c>
      <c r="CL23" s="293"/>
      <c r="CM23" s="283">
        <v>-1.7000000000000001E-2</v>
      </c>
      <c r="CN23" s="273">
        <f t="shared" si="14"/>
        <v>2.9999999999999992E-3</v>
      </c>
      <c r="CO23" s="285">
        <f t="shared" si="15"/>
        <v>1.8500000000000003E-2</v>
      </c>
      <c r="CP23" s="294">
        <f t="shared" si="16"/>
        <v>1.3874999999999998E-5</v>
      </c>
      <c r="CQ23" s="294">
        <f t="shared" si="9"/>
        <v>5.587500000000001E-5</v>
      </c>
      <c r="CR23">
        <f t="shared" si="10"/>
        <v>-79044.723053892289</v>
      </c>
      <c r="CT23" s="283">
        <v>-3.4000000000000002E-2</v>
      </c>
      <c r="CU23" s="310">
        <f t="shared" si="1"/>
        <v>-0.23766467065868283</v>
      </c>
      <c r="DL23" s="249"/>
    </row>
    <row r="24" spans="2:116">
      <c r="B24" s="86"/>
      <c r="D24" s="282">
        <v>-0.115</v>
      </c>
      <c r="E24" s="283">
        <f t="shared" si="2"/>
        <v>0.115</v>
      </c>
      <c r="F24" s="301">
        <f t="shared" si="3"/>
        <v>57.086528147471313</v>
      </c>
      <c r="W24" s="249"/>
      <c r="Z24" s="283">
        <v>-0.04</v>
      </c>
      <c r="AA24" s="283">
        <f t="shared" si="4"/>
        <v>0.04</v>
      </c>
      <c r="AB24" s="301">
        <f t="shared" si="5"/>
        <v>77.020958083832383</v>
      </c>
      <c r="AU24" s="86"/>
      <c r="AW24" s="283">
        <v>-0.122</v>
      </c>
      <c r="AX24" s="283">
        <f t="shared" si="17"/>
        <v>3.0000000000000027E-3</v>
      </c>
      <c r="AY24" s="273">
        <f t="shared" si="18"/>
        <v>0.1235</v>
      </c>
      <c r="AZ24" s="290">
        <f t="shared" si="19"/>
        <v>3.7050000000000033E-5</v>
      </c>
      <c r="BA24" s="13">
        <f t="shared" si="11"/>
        <v>-35547.157443089309</v>
      </c>
      <c r="BE24" s="282">
        <v>-0.10100000000000001</v>
      </c>
      <c r="BF24" s="283">
        <f t="shared" si="20"/>
        <v>3.9999999999999897E-3</v>
      </c>
      <c r="BG24" s="273">
        <f t="shared" si="21"/>
        <v>0.10300000000000001</v>
      </c>
      <c r="BH24" s="290">
        <f t="shared" si="22"/>
        <v>1.6479999999999957E-5</v>
      </c>
      <c r="BI24" s="290">
        <f t="shared" si="23"/>
        <v>2.4647999999999998E-4</v>
      </c>
      <c r="BJ24" s="291">
        <f t="shared" si="12"/>
        <v>-591205.35536927427</v>
      </c>
      <c r="BL24" s="283">
        <v>-0.108</v>
      </c>
      <c r="BM24" s="310">
        <f t="shared" si="0"/>
        <v>-0.19001658654801162</v>
      </c>
      <c r="CC24" s="249"/>
      <c r="CD24" s="86"/>
      <c r="CF24" s="283">
        <v>-4.5999999999999999E-2</v>
      </c>
      <c r="CG24" s="273">
        <f t="shared" si="6"/>
        <v>4.0000000000000036E-3</v>
      </c>
      <c r="CH24" s="285">
        <f t="shared" si="13"/>
        <v>4.8000000000000001E-2</v>
      </c>
      <c r="CI24" s="290">
        <f t="shared" si="7"/>
        <v>7.6800000000000078E-6</v>
      </c>
      <c r="CJ24" s="273">
        <f t="shared" si="8"/>
        <v>-67904.191616766591</v>
      </c>
      <c r="CL24" s="293"/>
      <c r="CM24" s="283">
        <v>-1.6E-2</v>
      </c>
      <c r="CN24" s="273">
        <f t="shared" si="14"/>
        <v>4.0000000000000001E-3</v>
      </c>
      <c r="CO24" s="285">
        <f t="shared" si="15"/>
        <v>1.8000000000000002E-2</v>
      </c>
      <c r="CP24" s="294">
        <f t="shared" si="16"/>
        <v>1.8000000000000004E-5</v>
      </c>
      <c r="CQ24" s="294">
        <f t="shared" si="9"/>
        <v>6.0000000000000015E-5</v>
      </c>
      <c r="CR24">
        <f t="shared" si="10"/>
        <v>-84880.239520958174</v>
      </c>
      <c r="CT24" s="283">
        <v>-3.3000000000000002E-2</v>
      </c>
      <c r="CU24" s="310">
        <f t="shared" si="1"/>
        <v>-0.24951253742514989</v>
      </c>
      <c r="DL24" s="249"/>
    </row>
    <row r="25" spans="2:116">
      <c r="B25" s="86"/>
      <c r="D25" s="283">
        <v>-0.114</v>
      </c>
      <c r="E25" s="283">
        <f t="shared" si="2"/>
        <v>0.114</v>
      </c>
      <c r="F25" s="301">
        <f t="shared" si="3"/>
        <v>56.590123554884613</v>
      </c>
      <c r="W25" s="249"/>
      <c r="Z25" s="283">
        <v>-3.9E-2</v>
      </c>
      <c r="AA25" s="283">
        <f t="shared" si="4"/>
        <v>3.9E-2</v>
      </c>
      <c r="AB25" s="301">
        <f t="shared" si="5"/>
        <v>75.095434131736582</v>
      </c>
      <c r="AU25" s="86"/>
      <c r="AW25" s="283">
        <v>-0.121</v>
      </c>
      <c r="AX25" s="283">
        <f t="shared" si="17"/>
        <v>4.0000000000000036E-3</v>
      </c>
      <c r="AY25" s="273">
        <f t="shared" si="18"/>
        <v>0.123</v>
      </c>
      <c r="AZ25" s="290">
        <f t="shared" si="19"/>
        <v>4.9200000000000051E-5</v>
      </c>
      <c r="BA25" s="13">
        <f t="shared" si="11"/>
        <v>-47204.32243454775</v>
      </c>
      <c r="BE25" s="283">
        <v>-0.1</v>
      </c>
      <c r="BF25" s="283">
        <f t="shared" si="20"/>
        <v>4.9999999999999906E-3</v>
      </c>
      <c r="BG25" s="273">
        <f t="shared" si="21"/>
        <v>0.10250000000000001</v>
      </c>
      <c r="BH25" s="290">
        <f t="shared" si="22"/>
        <v>2.0499999999999963E-5</v>
      </c>
      <c r="BI25" s="290">
        <f t="shared" si="23"/>
        <v>2.5050000000000002E-4</v>
      </c>
      <c r="BJ25" s="291">
        <f t="shared" si="12"/>
        <v>-600847.70172023377</v>
      </c>
      <c r="BL25" s="283">
        <v>-0.107</v>
      </c>
      <c r="BM25" s="310">
        <f t="shared" si="0"/>
        <v>-0.20033053911247078</v>
      </c>
      <c r="CC25" s="249"/>
      <c r="CD25" s="86"/>
      <c r="CF25" s="283">
        <v>-4.4999999999999998E-2</v>
      </c>
      <c r="CG25" s="273">
        <f t="shared" si="6"/>
        <v>5.0000000000000044E-3</v>
      </c>
      <c r="CH25" s="285">
        <f t="shared" si="13"/>
        <v>4.7500000000000001E-2</v>
      </c>
      <c r="CI25" s="290">
        <f t="shared" si="7"/>
        <v>9.500000000000009E-6</v>
      </c>
      <c r="CJ25" s="273">
        <f t="shared" si="8"/>
        <v>-83996.07035928157</v>
      </c>
      <c r="CL25" s="293"/>
      <c r="CM25" s="283">
        <v>-1.4999999999999999E-2</v>
      </c>
      <c r="CN25" s="273">
        <f t="shared" si="14"/>
        <v>5.000000000000001E-3</v>
      </c>
      <c r="CO25" s="285">
        <f t="shared" si="15"/>
        <v>1.7500000000000002E-2</v>
      </c>
      <c r="CP25" s="294">
        <f t="shared" si="16"/>
        <v>2.1875000000000007E-5</v>
      </c>
      <c r="CQ25" s="294">
        <f t="shared" si="9"/>
        <v>6.3875000000000021E-5</v>
      </c>
      <c r="CR25">
        <f t="shared" si="10"/>
        <v>-90362.088323353382</v>
      </c>
      <c r="CT25" s="283">
        <v>-3.2000000000000001E-2</v>
      </c>
      <c r="CU25" s="310">
        <f t="shared" si="1"/>
        <v>-0.26100673652694628</v>
      </c>
      <c r="DL25" s="249"/>
    </row>
    <row r="26" spans="2:116">
      <c r="B26" s="86"/>
      <c r="D26" s="282">
        <v>-0.113</v>
      </c>
      <c r="E26" s="283">
        <f t="shared" si="2"/>
        <v>0.113</v>
      </c>
      <c r="F26" s="301">
        <f t="shared" si="3"/>
        <v>56.093718962297899</v>
      </c>
      <c r="W26" s="249"/>
      <c r="Z26" s="283">
        <v>-3.7999999999999999E-2</v>
      </c>
      <c r="AA26" s="283">
        <f t="shared" si="4"/>
        <v>3.7999999999999999E-2</v>
      </c>
      <c r="AB26" s="301">
        <f t="shared" si="5"/>
        <v>73.169910179640752</v>
      </c>
      <c r="AU26" s="86"/>
      <c r="AW26" s="283">
        <v>-0.12</v>
      </c>
      <c r="AX26" s="283">
        <f t="shared" si="17"/>
        <v>5.0000000000000044E-3</v>
      </c>
      <c r="AY26" s="273">
        <f t="shared" si="18"/>
        <v>0.1225</v>
      </c>
      <c r="AZ26" s="290">
        <f t="shared" si="19"/>
        <v>6.1250000000000052E-5</v>
      </c>
      <c r="BA26" s="13">
        <f t="shared" si="11"/>
        <v>-58765.543681220515</v>
      </c>
      <c r="BE26" s="282">
        <v>-9.9000000000000005E-2</v>
      </c>
      <c r="BF26" s="283">
        <f t="shared" si="20"/>
        <v>5.9999999999999915E-3</v>
      </c>
      <c r="BG26" s="273">
        <f t="shared" si="21"/>
        <v>0.10200000000000001</v>
      </c>
      <c r="BH26" s="290">
        <f t="shared" si="22"/>
        <v>2.4479999999999966E-5</v>
      </c>
      <c r="BI26" s="290">
        <f t="shared" si="23"/>
        <v>2.5448000000000002E-4</v>
      </c>
      <c r="BJ26" s="291">
        <f t="shared" si="12"/>
        <v>-610394.10432640766</v>
      </c>
      <c r="BL26" s="283">
        <v>-0.106</v>
      </c>
      <c r="BM26" s="310">
        <f t="shared" si="0"/>
        <v>-0.2105485479321442</v>
      </c>
      <c r="CC26" s="249"/>
      <c r="CD26" s="86"/>
      <c r="CF26" s="283">
        <v>-4.3999999999999997E-2</v>
      </c>
      <c r="CG26" s="273">
        <f t="shared" si="6"/>
        <v>6.0000000000000053E-3</v>
      </c>
      <c r="CH26" s="285">
        <f t="shared" si="13"/>
        <v>4.7E-2</v>
      </c>
      <c r="CI26" s="290">
        <f t="shared" si="7"/>
        <v>1.1280000000000011E-5</v>
      </c>
      <c r="CJ26" s="273">
        <f t="shared" si="8"/>
        <v>-99734.281437125916</v>
      </c>
      <c r="CL26" s="293"/>
      <c r="CM26" s="283">
        <v>-1.4E-2</v>
      </c>
      <c r="CN26" s="273">
        <f t="shared" si="14"/>
        <v>6.0000000000000001E-3</v>
      </c>
      <c r="CO26" s="285">
        <f t="shared" si="15"/>
        <v>1.7000000000000001E-2</v>
      </c>
      <c r="CP26" s="294">
        <f t="shared" si="16"/>
        <v>2.5500000000000003E-5</v>
      </c>
      <c r="CQ26" s="294">
        <f t="shared" si="9"/>
        <v>6.7500000000000014E-5</v>
      </c>
      <c r="CR26">
        <f t="shared" si="10"/>
        <v>-95490.269461077929</v>
      </c>
      <c r="CT26" s="283">
        <v>-3.1E-2</v>
      </c>
      <c r="CU26" s="310">
        <f t="shared" si="1"/>
        <v>-0.27214726796407213</v>
      </c>
      <c r="DL26" s="249"/>
    </row>
    <row r="27" spans="2:116">
      <c r="B27" s="86"/>
      <c r="D27" s="283">
        <v>-0.112</v>
      </c>
      <c r="E27" s="283">
        <f t="shared" si="2"/>
        <v>0.112</v>
      </c>
      <c r="F27" s="301">
        <f t="shared" si="3"/>
        <v>55.597314369711199</v>
      </c>
      <c r="W27" s="249"/>
      <c r="Z27" s="283">
        <v>-3.6999999999999998E-2</v>
      </c>
      <c r="AA27" s="283">
        <f t="shared" si="4"/>
        <v>3.6999999999999998E-2</v>
      </c>
      <c r="AB27" s="301">
        <f t="shared" si="5"/>
        <v>71.24438622754495</v>
      </c>
      <c r="AU27" s="86"/>
      <c r="AW27" s="283">
        <v>-0.11899999999999999</v>
      </c>
      <c r="AX27" s="283">
        <f t="shared" si="17"/>
        <v>6.0000000000000053E-3</v>
      </c>
      <c r="AY27" s="273">
        <f t="shared" si="18"/>
        <v>0.122</v>
      </c>
      <c r="AZ27" s="290">
        <f t="shared" si="19"/>
        <v>7.3200000000000072E-5</v>
      </c>
      <c r="BA27" s="13">
        <f t="shared" si="11"/>
        <v>-70230.821183107619</v>
      </c>
      <c r="BE27" s="283">
        <v>-9.8000000000000004E-2</v>
      </c>
      <c r="BF27" s="283">
        <f t="shared" si="20"/>
        <v>6.9999999999999923E-3</v>
      </c>
      <c r="BG27" s="273">
        <f t="shared" si="21"/>
        <v>0.10150000000000001</v>
      </c>
      <c r="BH27" s="290">
        <f t="shared" si="22"/>
        <v>2.8419999999999972E-5</v>
      </c>
      <c r="BI27" s="290">
        <f t="shared" si="23"/>
        <v>2.5841999999999998E-4</v>
      </c>
      <c r="BJ27" s="291">
        <f t="shared" si="12"/>
        <v>-619844.56318779557</v>
      </c>
      <c r="BL27" s="283">
        <v>-0.105</v>
      </c>
      <c r="BM27" s="310">
        <f t="shared" si="0"/>
        <v>-0.220670613007032</v>
      </c>
      <c r="CC27" s="249"/>
      <c r="CD27" s="86"/>
      <c r="CF27" s="283">
        <v>-4.2999999999999997E-2</v>
      </c>
      <c r="CG27" s="273">
        <f t="shared" si="6"/>
        <v>7.0000000000000062E-3</v>
      </c>
      <c r="CH27" s="285">
        <f t="shared" si="13"/>
        <v>4.65E-2</v>
      </c>
      <c r="CI27" s="290">
        <f t="shared" si="7"/>
        <v>1.3020000000000011E-5</v>
      </c>
      <c r="CJ27" s="273">
        <f t="shared" si="8"/>
        <v>-115118.82485029958</v>
      </c>
      <c r="CL27" s="293"/>
      <c r="CM27" s="283">
        <v>-1.2999999999999999E-2</v>
      </c>
      <c r="CN27" s="273">
        <f t="shared" si="14"/>
        <v>7.000000000000001E-3</v>
      </c>
      <c r="CO27" s="285">
        <f t="shared" si="15"/>
        <v>1.6500000000000001E-2</v>
      </c>
      <c r="CP27" s="294">
        <f t="shared" si="16"/>
        <v>2.8875000000000004E-5</v>
      </c>
      <c r="CQ27" s="294">
        <f t="shared" si="9"/>
        <v>7.0875000000000015E-5</v>
      </c>
      <c r="CR27">
        <f t="shared" si="10"/>
        <v>-100264.78293413183</v>
      </c>
      <c r="CT27" s="283">
        <v>-0.03</v>
      </c>
      <c r="CU27" s="310">
        <f t="shared" si="1"/>
        <v>-0.28293413173652721</v>
      </c>
      <c r="DL27" s="249"/>
    </row>
    <row r="28" spans="2:116">
      <c r="B28" s="86"/>
      <c r="D28" s="282">
        <v>-0.111</v>
      </c>
      <c r="E28" s="283">
        <f t="shared" si="2"/>
        <v>0.111</v>
      </c>
      <c r="F28" s="301">
        <f t="shared" si="3"/>
        <v>55.100909777124478</v>
      </c>
      <c r="W28" s="249"/>
      <c r="Z28" s="283">
        <v>-3.5999999999999997E-2</v>
      </c>
      <c r="AA28" s="283">
        <f t="shared" si="4"/>
        <v>3.5999999999999997E-2</v>
      </c>
      <c r="AB28" s="301">
        <f t="shared" si="5"/>
        <v>69.318862275449135</v>
      </c>
      <c r="AU28" s="86"/>
      <c r="AW28" s="283">
        <v>-0.11799999999999999</v>
      </c>
      <c r="AX28" s="283">
        <f t="shared" si="17"/>
        <v>7.0000000000000062E-3</v>
      </c>
      <c r="AY28" s="273">
        <f t="shared" si="18"/>
        <v>0.1215</v>
      </c>
      <c r="AZ28" s="290">
        <f t="shared" si="19"/>
        <v>8.5050000000000075E-5</v>
      </c>
      <c r="BA28" s="13">
        <f t="shared" si="11"/>
        <v>-81600.154940209046</v>
      </c>
      <c r="BE28" s="282">
        <v>-9.7000000000000003E-2</v>
      </c>
      <c r="BF28" s="283">
        <f t="shared" si="20"/>
        <v>7.9999999999999932E-3</v>
      </c>
      <c r="BG28" s="273">
        <f t="shared" si="21"/>
        <v>0.10100000000000001</v>
      </c>
      <c r="BH28" s="290">
        <f t="shared" si="22"/>
        <v>3.2319999999999975E-5</v>
      </c>
      <c r="BI28" s="290">
        <f t="shared" si="23"/>
        <v>2.6232000000000002E-4</v>
      </c>
      <c r="BJ28" s="291">
        <f t="shared" si="12"/>
        <v>-629199.07830439811</v>
      </c>
      <c r="BL28" s="283">
        <v>-0.104</v>
      </c>
      <c r="BM28" s="310">
        <f t="shared" ref="BM28:BM91" si="24">BJ21 / 1000000</f>
        <v>-0.56170265384768214</v>
      </c>
      <c r="CC28" s="249"/>
      <c r="CD28" s="86"/>
      <c r="CF28" s="283">
        <v>-4.2000000000000003E-2</v>
      </c>
      <c r="CG28" s="273">
        <f t="shared" si="6"/>
        <v>8.0000000000000002E-3</v>
      </c>
      <c r="CH28" s="285">
        <f t="shared" si="13"/>
        <v>4.5999999999999999E-2</v>
      </c>
      <c r="CI28" s="290">
        <f t="shared" si="7"/>
        <v>1.4720000000000001E-5</v>
      </c>
      <c r="CJ28" s="273">
        <f t="shared" si="8"/>
        <v>-130149.7005988025</v>
      </c>
      <c r="CL28" s="293"/>
      <c r="CM28" s="283">
        <v>-1.2E-2</v>
      </c>
      <c r="CN28" s="273">
        <f t="shared" si="14"/>
        <v>8.0000000000000002E-3</v>
      </c>
      <c r="CO28" s="285">
        <f t="shared" si="15"/>
        <v>1.6E-2</v>
      </c>
      <c r="CP28" s="294">
        <f t="shared" si="16"/>
        <v>3.1999999999999999E-5</v>
      </c>
      <c r="CQ28" s="294">
        <f t="shared" si="9"/>
        <v>7.400000000000001E-5</v>
      </c>
      <c r="CR28">
        <f t="shared" si="10"/>
        <v>-104685.62874251505</v>
      </c>
      <c r="CT28" s="283">
        <v>-2.9000000000000001E-2</v>
      </c>
      <c r="CU28" s="310">
        <f t="shared" si="1"/>
        <v>-0.29336732784431158</v>
      </c>
      <c r="DL28" s="249"/>
    </row>
    <row r="29" spans="2:116">
      <c r="B29" s="86"/>
      <c r="D29" s="283">
        <v>-0.11</v>
      </c>
      <c r="E29" s="283">
        <f t="shared" si="2"/>
        <v>0.11</v>
      </c>
      <c r="F29" s="301">
        <f t="shared" si="3"/>
        <v>54.604505184537778</v>
      </c>
      <c r="W29" s="249"/>
      <c r="Z29" s="283">
        <v>-3.5000000000000003E-2</v>
      </c>
      <c r="AA29" s="283">
        <f t="shared" si="4"/>
        <v>3.5000000000000003E-2</v>
      </c>
      <c r="AB29" s="301">
        <f t="shared" si="5"/>
        <v>67.393338323353348</v>
      </c>
      <c r="AU29" s="86"/>
      <c r="AW29" s="283">
        <v>-0.11700000000000001</v>
      </c>
      <c r="AX29" s="283">
        <f t="shared" si="17"/>
        <v>7.9999999999999932E-3</v>
      </c>
      <c r="AY29" s="273">
        <f t="shared" si="18"/>
        <v>0.121</v>
      </c>
      <c r="AZ29" s="290">
        <f t="shared" si="19"/>
        <v>9.6799999999999927E-5</v>
      </c>
      <c r="BA29" s="13">
        <f t="shared" si="11"/>
        <v>-92873.54495252468</v>
      </c>
      <c r="BE29" s="283">
        <v>-9.6000000000000002E-2</v>
      </c>
      <c r="BF29" s="283">
        <f t="shared" si="20"/>
        <v>8.9999999999999941E-3</v>
      </c>
      <c r="BG29" s="273">
        <f t="shared" si="21"/>
        <v>0.10050000000000001</v>
      </c>
      <c r="BH29" s="290">
        <f t="shared" si="22"/>
        <v>3.6179999999999975E-5</v>
      </c>
      <c r="BI29" s="290">
        <f t="shared" si="23"/>
        <v>2.6618000000000003E-4</v>
      </c>
      <c r="BJ29" s="291">
        <f t="shared" si="12"/>
        <v>-638457.6496762149</v>
      </c>
      <c r="BL29" s="283">
        <v>-0.10299999999999999</v>
      </c>
      <c r="BM29" s="310">
        <f t="shared" si="24"/>
        <v>-0.57163283143299848</v>
      </c>
      <c r="CC29" s="249"/>
      <c r="CD29" s="86"/>
      <c r="CF29" s="283">
        <v>-4.1000000000000002E-2</v>
      </c>
      <c r="CG29" s="273">
        <f t="shared" si="6"/>
        <v>9.0000000000000011E-3</v>
      </c>
      <c r="CH29" s="285">
        <f t="shared" si="13"/>
        <v>4.5499999999999999E-2</v>
      </c>
      <c r="CI29" s="290">
        <f t="shared" si="7"/>
        <v>1.6379999999999999E-5</v>
      </c>
      <c r="CJ29" s="273">
        <f t="shared" si="8"/>
        <v>-144826.90868263482</v>
      </c>
      <c r="CL29" s="293"/>
      <c r="CM29" s="283">
        <v>-1.0999999999999999E-2</v>
      </c>
      <c r="CN29" s="273">
        <f t="shared" si="14"/>
        <v>9.0000000000000011E-3</v>
      </c>
      <c r="CO29" s="285">
        <f t="shared" si="15"/>
        <v>1.55E-2</v>
      </c>
      <c r="CP29" s="294">
        <f t="shared" si="16"/>
        <v>3.4875000000000001E-5</v>
      </c>
      <c r="CQ29" s="294">
        <f t="shared" si="9"/>
        <v>7.6875000000000012E-5</v>
      </c>
      <c r="CR29">
        <f t="shared" si="10"/>
        <v>-108752.80688622764</v>
      </c>
      <c r="CT29" s="283">
        <v>-2.8000000000000001E-2</v>
      </c>
      <c r="CU29" s="310">
        <f t="shared" si="1"/>
        <v>-0.3034468562874254</v>
      </c>
      <c r="DL29" s="249"/>
    </row>
    <row r="30" spans="2:116">
      <c r="B30" s="86"/>
      <c r="D30" s="282">
        <v>-0.109</v>
      </c>
      <c r="E30" s="283">
        <f t="shared" si="2"/>
        <v>0.109</v>
      </c>
      <c r="F30" s="301">
        <f t="shared" si="3"/>
        <v>54.108100591951079</v>
      </c>
      <c r="W30" s="249"/>
      <c r="Z30" s="283">
        <v>-3.4000000000000002E-2</v>
      </c>
      <c r="AA30" s="283">
        <f t="shared" si="4"/>
        <v>3.4000000000000002E-2</v>
      </c>
      <c r="AB30" s="301">
        <f t="shared" si="5"/>
        <v>65.467814371257532</v>
      </c>
      <c r="AU30" s="86"/>
      <c r="AW30" s="283">
        <v>-0.11600000000000001</v>
      </c>
      <c r="AX30" s="283">
        <f t="shared" si="17"/>
        <v>8.9999999999999941E-3</v>
      </c>
      <c r="AY30" s="273">
        <f t="shared" si="18"/>
        <v>0.1205</v>
      </c>
      <c r="AZ30" s="290">
        <f t="shared" si="19"/>
        <v>1.0844999999999993E-4</v>
      </c>
      <c r="BA30" s="13">
        <f t="shared" si="11"/>
        <v>-104050.99122005477</v>
      </c>
      <c r="BE30" s="282">
        <v>-9.5000000000000001E-2</v>
      </c>
      <c r="BF30" s="283">
        <f t="shared" si="20"/>
        <v>9.999999999999995E-3</v>
      </c>
      <c r="BG30" s="273">
        <f t="shared" si="21"/>
        <v>0.1</v>
      </c>
      <c r="BH30" s="290">
        <f t="shared" si="22"/>
        <v>3.9999999999999983E-5</v>
      </c>
      <c r="BI30" s="290">
        <f t="shared" si="23"/>
        <v>2.7E-4</v>
      </c>
      <c r="BJ30" s="291">
        <f t="shared" si="12"/>
        <v>-647620.27730324597</v>
      </c>
      <c r="BL30" s="283">
        <v>-0.10199999999999999</v>
      </c>
      <c r="BM30" s="310">
        <f t="shared" si="24"/>
        <v>-0.58146706527352943</v>
      </c>
      <c r="CC30" s="249"/>
      <c r="CD30" s="86"/>
      <c r="CF30" s="283">
        <v>-0.04</v>
      </c>
      <c r="CG30" s="273">
        <f t="shared" si="6"/>
        <v>1.0000000000000002E-2</v>
      </c>
      <c r="CH30" s="285">
        <f t="shared" si="13"/>
        <v>4.4999999999999998E-2</v>
      </c>
      <c r="CI30" s="290">
        <f t="shared" si="7"/>
        <v>1.8000000000000004E-5</v>
      </c>
      <c r="CJ30" s="273">
        <f t="shared" si="8"/>
        <v>-159150.44910179655</v>
      </c>
      <c r="CL30" s="293"/>
      <c r="CM30" s="283">
        <v>-0.01</v>
      </c>
      <c r="CN30" s="273">
        <f t="shared" si="14"/>
        <v>0.01</v>
      </c>
      <c r="CO30" s="285">
        <f t="shared" si="15"/>
        <v>1.4999999999999999E-2</v>
      </c>
      <c r="CP30" s="294">
        <f t="shared" si="16"/>
        <v>3.7499999999999997E-5</v>
      </c>
      <c r="CQ30" s="294">
        <f t="shared" si="9"/>
        <v>7.9500000000000008E-5</v>
      </c>
      <c r="CR30">
        <f t="shared" si="10"/>
        <v>-112466.31736526954</v>
      </c>
      <c r="CT30" s="283">
        <v>-2.7E-2</v>
      </c>
      <c r="CU30" s="310">
        <f t="shared" si="1"/>
        <v>-0.31317271706586847</v>
      </c>
      <c r="DL30" s="249"/>
    </row>
    <row r="31" spans="2:116">
      <c r="B31" s="86"/>
      <c r="D31" s="283">
        <v>-0.108</v>
      </c>
      <c r="E31" s="283">
        <f t="shared" si="2"/>
        <v>0.108</v>
      </c>
      <c r="F31" s="301">
        <f t="shared" si="3"/>
        <v>53.611695999364365</v>
      </c>
      <c r="W31" s="249"/>
      <c r="Z31" s="283">
        <v>-3.3000000000000002E-2</v>
      </c>
      <c r="AA31" s="283">
        <f t="shared" si="4"/>
        <v>3.3000000000000002E-2</v>
      </c>
      <c r="AB31" s="301">
        <f t="shared" si="5"/>
        <v>63.542290419161731</v>
      </c>
      <c r="AU31" s="86"/>
      <c r="AW31" s="283">
        <v>-0.115</v>
      </c>
      <c r="AX31" s="283">
        <f t="shared" si="17"/>
        <v>9.999999999999995E-3</v>
      </c>
      <c r="AY31" s="273">
        <f t="shared" si="18"/>
        <v>0.12</v>
      </c>
      <c r="AZ31" s="290">
        <f t="shared" si="19"/>
        <v>1.1999999999999995E-4</v>
      </c>
      <c r="BA31" s="13">
        <f t="shared" si="11"/>
        <v>-115132.49374279923</v>
      </c>
      <c r="BE31" s="283">
        <v>-9.4E-2</v>
      </c>
      <c r="BF31" s="283">
        <f t="shared" si="20"/>
        <v>1.0999999999999996E-2</v>
      </c>
      <c r="BG31" s="273">
        <f t="shared" si="21"/>
        <v>9.9500000000000005E-2</v>
      </c>
      <c r="BH31" s="290">
        <f t="shared" si="22"/>
        <v>4.3779999999999991E-5</v>
      </c>
      <c r="BI31" s="290">
        <f t="shared" si="23"/>
        <v>2.7378000000000005E-4</v>
      </c>
      <c r="BJ31" s="291">
        <f t="shared" si="12"/>
        <v>-656686.96118549153</v>
      </c>
      <c r="BL31" s="283">
        <v>-0.10100000000000001</v>
      </c>
      <c r="BM31" s="310">
        <f t="shared" si="24"/>
        <v>-0.59120535536927432</v>
      </c>
      <c r="CC31" s="249"/>
      <c r="CD31" s="86"/>
      <c r="CF31" s="283">
        <v>-3.9E-2</v>
      </c>
      <c r="CG31" s="273">
        <f t="shared" si="6"/>
        <v>1.1000000000000003E-2</v>
      </c>
      <c r="CH31" s="285">
        <f t="shared" si="13"/>
        <v>4.4499999999999998E-2</v>
      </c>
      <c r="CI31" s="290">
        <f t="shared" si="7"/>
        <v>1.9580000000000006E-5</v>
      </c>
      <c r="CJ31" s="273">
        <f t="shared" si="8"/>
        <v>-173120.3218562876</v>
      </c>
      <c r="CL31" s="293"/>
      <c r="CM31" s="283">
        <v>-8.9999999999999993E-3</v>
      </c>
      <c r="CN31" s="273">
        <f t="shared" si="14"/>
        <v>1.1000000000000001E-2</v>
      </c>
      <c r="CO31" s="285">
        <f t="shared" si="15"/>
        <v>1.4499999999999999E-2</v>
      </c>
      <c r="CP31" s="294">
        <f t="shared" si="16"/>
        <v>3.9875E-5</v>
      </c>
      <c r="CQ31" s="294">
        <f t="shared" si="9"/>
        <v>8.1875000000000011E-5</v>
      </c>
      <c r="CR31">
        <f t="shared" si="10"/>
        <v>-115826.16017964082</v>
      </c>
      <c r="CT31" s="283">
        <v>-2.5999999999999999E-2</v>
      </c>
      <c r="CU31" s="310">
        <f t="shared" si="1"/>
        <v>-0.32254491017964099</v>
      </c>
      <c r="DL31" s="249"/>
    </row>
    <row r="32" spans="2:116">
      <c r="B32" s="86"/>
      <c r="D32" s="282">
        <v>-0.107</v>
      </c>
      <c r="E32" s="283">
        <f t="shared" si="2"/>
        <v>0.107</v>
      </c>
      <c r="F32" s="301">
        <f t="shared" si="3"/>
        <v>53.115291406777658</v>
      </c>
      <c r="W32" s="249"/>
      <c r="Z32" s="283">
        <v>-3.2000000000000001E-2</v>
      </c>
      <c r="AA32" s="283">
        <f t="shared" si="4"/>
        <v>3.2000000000000001E-2</v>
      </c>
      <c r="AB32" s="301">
        <f t="shared" si="5"/>
        <v>61.616766467065915</v>
      </c>
      <c r="AU32" s="86"/>
      <c r="AW32" s="283">
        <v>-0.114</v>
      </c>
      <c r="AX32" s="283">
        <f t="shared" si="17"/>
        <v>1.0999999999999996E-2</v>
      </c>
      <c r="AY32" s="273">
        <f t="shared" si="18"/>
        <v>0.1195</v>
      </c>
      <c r="AZ32" s="290">
        <f t="shared" si="19"/>
        <v>1.3144999999999994E-4</v>
      </c>
      <c r="BA32" s="13">
        <f t="shared" si="11"/>
        <v>-126118.05252075798</v>
      </c>
      <c r="BE32" s="282">
        <v>-9.2999999999999999E-2</v>
      </c>
      <c r="BF32" s="283">
        <f t="shared" si="20"/>
        <v>1.1999999999999997E-2</v>
      </c>
      <c r="BG32" s="273">
        <f t="shared" si="21"/>
        <v>9.9000000000000005E-2</v>
      </c>
      <c r="BH32" s="290">
        <f t="shared" si="22"/>
        <v>4.7519999999999992E-5</v>
      </c>
      <c r="BI32" s="290">
        <f t="shared" si="23"/>
        <v>2.7752000000000001E-4</v>
      </c>
      <c r="BJ32" s="291">
        <f t="shared" si="12"/>
        <v>-665657.70132295124</v>
      </c>
      <c r="BL32" s="283">
        <v>-0.1</v>
      </c>
      <c r="BM32" s="310">
        <f t="shared" si="24"/>
        <v>-0.60084770172023383</v>
      </c>
      <c r="CC32" s="249"/>
      <c r="CD32" s="86"/>
      <c r="CF32" s="283">
        <v>-3.7999999999999999E-2</v>
      </c>
      <c r="CG32" s="273">
        <f t="shared" si="6"/>
        <v>1.2000000000000004E-2</v>
      </c>
      <c r="CH32" s="285">
        <f t="shared" si="13"/>
        <v>4.3999999999999997E-2</v>
      </c>
      <c r="CI32" s="290">
        <f t="shared" si="7"/>
        <v>2.1120000000000008E-5</v>
      </c>
      <c r="CJ32" s="273">
        <f t="shared" si="8"/>
        <v>-186736.526946108</v>
      </c>
      <c r="CL32" s="293"/>
      <c r="CM32" s="283">
        <v>-8.0000000000000002E-3</v>
      </c>
      <c r="CN32" s="273">
        <f t="shared" si="14"/>
        <v>1.2E-2</v>
      </c>
      <c r="CO32" s="285">
        <f t="shared" si="15"/>
        <v>1.4E-2</v>
      </c>
      <c r="CP32" s="294">
        <f t="shared" si="16"/>
        <v>4.2000000000000004E-5</v>
      </c>
      <c r="CQ32" s="294">
        <f t="shared" si="9"/>
        <v>8.4000000000000009E-5</v>
      </c>
      <c r="CR32">
        <f t="shared" si="10"/>
        <v>-118832.3353293414</v>
      </c>
      <c r="CT32" s="283">
        <v>-2.5000000000000001E-2</v>
      </c>
      <c r="CU32" s="310">
        <f t="shared" si="1"/>
        <v>-0.3315634356287428</v>
      </c>
      <c r="DL32" s="249"/>
    </row>
    <row r="33" spans="2:116">
      <c r="B33" s="86"/>
      <c r="D33" s="283">
        <v>-0.106</v>
      </c>
      <c r="E33" s="283">
        <f t="shared" si="2"/>
        <v>0.106</v>
      </c>
      <c r="F33" s="301">
        <f t="shared" si="3"/>
        <v>52.618886814190944</v>
      </c>
      <c r="W33" s="249"/>
      <c r="Z33" s="283">
        <v>-3.1E-2</v>
      </c>
      <c r="AA33" s="283">
        <f t="shared" si="4"/>
        <v>3.1E-2</v>
      </c>
      <c r="AB33" s="301">
        <f t="shared" si="5"/>
        <v>59.691242514970099</v>
      </c>
      <c r="AU33" s="86"/>
      <c r="AW33" s="283">
        <v>-0.113</v>
      </c>
      <c r="AX33" s="283">
        <f t="shared" si="17"/>
        <v>1.1999999999999997E-2</v>
      </c>
      <c r="AY33" s="273">
        <f t="shared" si="18"/>
        <v>0.11899999999999999</v>
      </c>
      <c r="AZ33" s="290">
        <f t="shared" si="19"/>
        <v>1.4279999999999995E-4</v>
      </c>
      <c r="BA33" s="13">
        <f t="shared" si="11"/>
        <v>-137007.6675539311</v>
      </c>
      <c r="BE33" s="283">
        <v>-9.1999999999999998E-2</v>
      </c>
      <c r="BF33" s="283">
        <f t="shared" si="20"/>
        <v>1.2999999999999998E-2</v>
      </c>
      <c r="BG33" s="273">
        <f t="shared" si="21"/>
        <v>9.8500000000000004E-2</v>
      </c>
      <c r="BH33" s="290">
        <f t="shared" si="22"/>
        <v>5.1220000000000001E-5</v>
      </c>
      <c r="BI33" s="290">
        <f t="shared" si="23"/>
        <v>2.8122000000000005E-4</v>
      </c>
      <c r="BJ33" s="291">
        <f t="shared" si="12"/>
        <v>-674532.49771562545</v>
      </c>
      <c r="BL33" s="283">
        <v>-9.9000000000000005E-2</v>
      </c>
      <c r="BM33" s="310">
        <f t="shared" si="24"/>
        <v>-0.61039410432640762</v>
      </c>
      <c r="CC33" s="249"/>
      <c r="CD33" s="86"/>
      <c r="CF33" s="283">
        <v>-3.6999999999999998E-2</v>
      </c>
      <c r="CG33" s="273">
        <f t="shared" si="6"/>
        <v>1.3000000000000005E-2</v>
      </c>
      <c r="CH33" s="285">
        <f t="shared" si="13"/>
        <v>4.3499999999999997E-2</v>
      </c>
      <c r="CI33" s="290">
        <f t="shared" si="7"/>
        <v>2.2620000000000007E-5</v>
      </c>
      <c r="CJ33" s="273">
        <f t="shared" si="8"/>
        <v>-199999.0643712577</v>
      </c>
      <c r="CL33" s="293"/>
      <c r="CM33" s="283">
        <v>-7.0000000000000001E-3</v>
      </c>
      <c r="CN33" s="273">
        <f t="shared" si="14"/>
        <v>1.3000000000000001E-2</v>
      </c>
      <c r="CO33" s="285">
        <f t="shared" si="15"/>
        <v>1.3500000000000002E-2</v>
      </c>
      <c r="CP33" s="294">
        <f t="shared" si="16"/>
        <v>4.3875000000000009E-5</v>
      </c>
      <c r="CQ33" s="294">
        <f t="shared" si="9"/>
        <v>8.5875000000000014E-5</v>
      </c>
      <c r="CR33">
        <f t="shared" si="10"/>
        <v>-121484.84281437137</v>
      </c>
      <c r="CT33" s="283">
        <v>-2.4E-2</v>
      </c>
      <c r="CU33" s="310">
        <f t="shared" si="1"/>
        <v>-0.34022829341317401</v>
      </c>
      <c r="DL33" s="249"/>
    </row>
    <row r="34" spans="2:116">
      <c r="B34" s="86"/>
      <c r="D34" s="282">
        <v>-0.105</v>
      </c>
      <c r="E34" s="283">
        <f t="shared" si="2"/>
        <v>0.105</v>
      </c>
      <c r="F34" s="301">
        <f t="shared" si="3"/>
        <v>52.122482221604244</v>
      </c>
      <c r="W34" s="249"/>
      <c r="Z34" s="283">
        <v>-0.03</v>
      </c>
      <c r="AA34" s="283">
        <f t="shared" si="4"/>
        <v>0.03</v>
      </c>
      <c r="AB34" s="301">
        <f t="shared" si="5"/>
        <v>57.765718562874298</v>
      </c>
      <c r="AU34" s="86"/>
      <c r="AW34" s="283">
        <v>-0.112</v>
      </c>
      <c r="AX34" s="283">
        <f t="shared" si="17"/>
        <v>1.2999999999999998E-2</v>
      </c>
      <c r="AY34" s="273">
        <f t="shared" si="18"/>
        <v>0.11849999999999999</v>
      </c>
      <c r="AZ34" s="290">
        <f t="shared" si="19"/>
        <v>1.5404999999999998E-4</v>
      </c>
      <c r="BA34" s="13">
        <f t="shared" si="11"/>
        <v>-147801.33884231857</v>
      </c>
      <c r="BE34" s="282">
        <v>-9.0999999999999998E-2</v>
      </c>
      <c r="BF34" s="283">
        <f t="shared" si="20"/>
        <v>1.3999999999999999E-2</v>
      </c>
      <c r="BG34" s="273">
        <f t="shared" si="21"/>
        <v>9.8000000000000004E-2</v>
      </c>
      <c r="BH34" s="290">
        <f t="shared" si="22"/>
        <v>5.4879999999999996E-5</v>
      </c>
      <c r="BI34" s="290">
        <f t="shared" si="23"/>
        <v>2.8488000000000005E-4</v>
      </c>
      <c r="BJ34" s="291">
        <f t="shared" si="12"/>
        <v>-683311.3503635138</v>
      </c>
      <c r="BL34" s="283">
        <v>-9.8000000000000004E-2</v>
      </c>
      <c r="BM34" s="310">
        <f t="shared" si="24"/>
        <v>-0.61984456318779557</v>
      </c>
      <c r="CC34" s="249"/>
      <c r="CD34" s="86"/>
      <c r="CF34" s="283">
        <v>-3.5999999999999997E-2</v>
      </c>
      <c r="CG34" s="273">
        <f t="shared" si="6"/>
        <v>1.4000000000000005E-2</v>
      </c>
      <c r="CH34" s="285">
        <f t="shared" si="13"/>
        <v>4.2999999999999997E-2</v>
      </c>
      <c r="CI34" s="290">
        <f t="shared" si="7"/>
        <v>2.408000000000001E-5</v>
      </c>
      <c r="CJ34" s="273">
        <f t="shared" si="8"/>
        <v>-212907.93413173675</v>
      </c>
      <c r="CL34" s="293"/>
      <c r="CM34" s="283">
        <v>-6.0000000000000001E-3</v>
      </c>
      <c r="CN34" s="273">
        <f t="shared" si="14"/>
        <v>1.4E-2</v>
      </c>
      <c r="CO34" s="285">
        <f t="shared" si="15"/>
        <v>1.3000000000000001E-2</v>
      </c>
      <c r="CP34" s="294">
        <f t="shared" si="16"/>
        <v>4.5500000000000008E-5</v>
      </c>
      <c r="CQ34" s="294">
        <f t="shared" si="9"/>
        <v>8.7500000000000013E-5</v>
      </c>
      <c r="CR34">
        <f t="shared" si="10"/>
        <v>-123783.68263473065</v>
      </c>
      <c r="CT34" s="283">
        <v>-2.3E-2</v>
      </c>
      <c r="CU34" s="310">
        <f t="shared" si="1"/>
        <v>-0.34853948353293446</v>
      </c>
      <c r="DL34" s="249"/>
    </row>
    <row r="35" spans="2:116">
      <c r="B35" s="86"/>
      <c r="D35" s="283">
        <v>-0.104</v>
      </c>
      <c r="E35" s="283">
        <f t="shared" si="2"/>
        <v>0.104</v>
      </c>
      <c r="F35" s="301">
        <f t="shared" si="3"/>
        <v>51.62607762901753</v>
      </c>
      <c r="W35" s="249"/>
      <c r="Z35" s="283">
        <v>-2.9000000000000001E-2</v>
      </c>
      <c r="AA35" s="283">
        <f t="shared" si="4"/>
        <v>2.9000000000000001E-2</v>
      </c>
      <c r="AB35" s="301">
        <f t="shared" si="5"/>
        <v>55.840194610778489</v>
      </c>
      <c r="AU35" s="86"/>
      <c r="AW35" s="283">
        <v>-0.111</v>
      </c>
      <c r="AX35" s="283">
        <f t="shared" si="17"/>
        <v>1.3999999999999999E-2</v>
      </c>
      <c r="AY35" s="273">
        <f t="shared" si="18"/>
        <v>0.11799999999999999</v>
      </c>
      <c r="AZ35" s="290">
        <f t="shared" si="19"/>
        <v>1.6519999999999998E-4</v>
      </c>
      <c r="BA35" s="13">
        <f t="shared" si="11"/>
        <v>-158499.06638592031</v>
      </c>
      <c r="BE35" s="283">
        <v>-0.09</v>
      </c>
      <c r="BF35" s="283">
        <f t="shared" si="20"/>
        <v>1.4999999999999999E-2</v>
      </c>
      <c r="BG35" s="273">
        <f t="shared" si="21"/>
        <v>9.7500000000000003E-2</v>
      </c>
      <c r="BH35" s="290">
        <f t="shared" si="22"/>
        <v>5.8499999999999999E-5</v>
      </c>
      <c r="BI35" s="290">
        <f t="shared" si="23"/>
        <v>2.8850000000000002E-4</v>
      </c>
      <c r="BJ35" s="291">
        <f t="shared" si="12"/>
        <v>-691994.25926661654</v>
      </c>
      <c r="BL35" s="283">
        <v>-9.7000000000000003E-2</v>
      </c>
      <c r="BM35" s="310">
        <f t="shared" si="24"/>
        <v>-0.62919907830439814</v>
      </c>
      <c r="CC35" s="249"/>
      <c r="CD35" s="86"/>
      <c r="CF35" s="283">
        <v>-3.5000000000000003E-2</v>
      </c>
      <c r="CG35" s="273">
        <f t="shared" si="6"/>
        <v>1.4999999999999999E-2</v>
      </c>
      <c r="CH35" s="285">
        <f t="shared" si="13"/>
        <v>4.2500000000000003E-2</v>
      </c>
      <c r="CI35" s="290">
        <f t="shared" si="7"/>
        <v>2.55E-5</v>
      </c>
      <c r="CJ35" s="273">
        <f t="shared" si="8"/>
        <v>-225463.13622754504</v>
      </c>
      <c r="CL35" s="293"/>
      <c r="CM35" s="283">
        <v>-5.0000000000000001E-3</v>
      </c>
      <c r="CN35" s="273">
        <f t="shared" si="14"/>
        <v>1.4999999999999999E-2</v>
      </c>
      <c r="CO35" s="285">
        <f t="shared" si="15"/>
        <v>1.2500000000000001E-2</v>
      </c>
      <c r="CP35" s="294">
        <f t="shared" si="16"/>
        <v>4.6875000000000001E-5</v>
      </c>
      <c r="CQ35" s="294">
        <f t="shared" si="9"/>
        <v>8.8875000000000005E-5</v>
      </c>
      <c r="CR35">
        <f t="shared" si="10"/>
        <v>-125728.85479041925</v>
      </c>
      <c r="CT35" s="283">
        <v>-2.1999999999999999E-2</v>
      </c>
      <c r="CU35" s="310">
        <f t="shared" si="1"/>
        <v>-0.35649700598802425</v>
      </c>
      <c r="DL35" s="249"/>
    </row>
    <row r="36" spans="2:116">
      <c r="B36" s="86"/>
      <c r="D36" s="282">
        <v>-0.10299999999999999</v>
      </c>
      <c r="E36" s="283">
        <f t="shared" si="2"/>
        <v>0.10299999999999999</v>
      </c>
      <c r="F36" s="301">
        <f t="shared" si="3"/>
        <v>51.12967303643083</v>
      </c>
      <c r="W36" s="249"/>
      <c r="Z36" s="283">
        <v>-2.8000000000000001E-2</v>
      </c>
      <c r="AA36" s="283">
        <f t="shared" si="4"/>
        <v>2.8000000000000001E-2</v>
      </c>
      <c r="AB36" s="301">
        <f t="shared" si="5"/>
        <v>53.914670658682674</v>
      </c>
      <c r="AU36" s="86"/>
      <c r="AW36" s="283">
        <v>-0.11</v>
      </c>
      <c r="AX36" s="283">
        <f t="shared" si="17"/>
        <v>1.4999999999999999E-2</v>
      </c>
      <c r="AY36" s="273">
        <f t="shared" si="18"/>
        <v>0.11749999999999999</v>
      </c>
      <c r="AZ36" s="290">
        <f t="shared" si="19"/>
        <v>1.7625E-4</v>
      </c>
      <c r="BA36" s="13">
        <f t="shared" si="11"/>
        <v>-169100.85018473645</v>
      </c>
      <c r="BE36" s="282">
        <v>-8.8999999999999996E-2</v>
      </c>
      <c r="BF36" s="283">
        <f t="shared" si="20"/>
        <v>1.6E-2</v>
      </c>
      <c r="BG36" s="273">
        <f t="shared" si="21"/>
        <v>9.7000000000000003E-2</v>
      </c>
      <c r="BH36" s="290">
        <f t="shared" si="22"/>
        <v>6.2080000000000002E-5</v>
      </c>
      <c r="BI36" s="290">
        <f t="shared" si="23"/>
        <v>2.9208000000000001E-4</v>
      </c>
      <c r="BJ36" s="291">
        <f t="shared" si="12"/>
        <v>-700581.22442493355</v>
      </c>
      <c r="BL36" s="283">
        <v>-9.6000000000000002E-2</v>
      </c>
      <c r="BM36" s="310">
        <f t="shared" si="24"/>
        <v>-0.63845764967621488</v>
      </c>
      <c r="CC36" s="249"/>
      <c r="CD36" s="86"/>
      <c r="CF36" s="283">
        <v>-3.4000000000000002E-2</v>
      </c>
      <c r="CG36" s="273">
        <f t="shared" si="6"/>
        <v>1.6E-2</v>
      </c>
      <c r="CH36" s="285">
        <f t="shared" si="13"/>
        <v>4.2000000000000003E-2</v>
      </c>
      <c r="CI36" s="290">
        <f t="shared" si="7"/>
        <v>2.6880000000000004E-5</v>
      </c>
      <c r="CJ36" s="273">
        <f t="shared" si="8"/>
        <v>-237664.67065868282</v>
      </c>
      <c r="CL36" s="293"/>
      <c r="CM36" s="283">
        <v>-4.0000000000000001E-3</v>
      </c>
      <c r="CN36" s="273">
        <f t="shared" si="14"/>
        <v>1.6E-2</v>
      </c>
      <c r="CO36" s="285">
        <f t="shared" si="15"/>
        <v>1.2E-2</v>
      </c>
      <c r="CP36" s="294">
        <f t="shared" si="16"/>
        <v>4.8000000000000001E-5</v>
      </c>
      <c r="CQ36" s="294">
        <f t="shared" si="9"/>
        <v>9.0000000000000019E-5</v>
      </c>
      <c r="CR36">
        <f t="shared" si="10"/>
        <v>-127320.35928143725</v>
      </c>
      <c r="CT36" s="283">
        <v>-2.1000000000000001E-2</v>
      </c>
      <c r="CU36" s="310">
        <f t="shared" si="1"/>
        <v>-0.36410086077844334</v>
      </c>
      <c r="DL36" s="249"/>
    </row>
    <row r="37" spans="2:116">
      <c r="B37" s="86"/>
      <c r="D37" s="283">
        <v>-0.10199999999999999</v>
      </c>
      <c r="E37" s="283">
        <f t="shared" si="2"/>
        <v>0.10199999999999999</v>
      </c>
      <c r="F37" s="301">
        <f t="shared" si="3"/>
        <v>50.633268443844116</v>
      </c>
      <c r="W37" s="249"/>
      <c r="Z37" s="283">
        <v>-2.7E-2</v>
      </c>
      <c r="AA37" s="283">
        <f t="shared" si="4"/>
        <v>2.7E-2</v>
      </c>
      <c r="AB37" s="301">
        <f t="shared" si="5"/>
        <v>51.989146706586865</v>
      </c>
      <c r="AU37" s="86"/>
      <c r="AW37" s="283">
        <v>-0.109</v>
      </c>
      <c r="AX37" s="283">
        <f t="shared" si="17"/>
        <v>1.6E-2</v>
      </c>
      <c r="AY37" s="273">
        <f t="shared" si="18"/>
        <v>0.11699999999999999</v>
      </c>
      <c r="AZ37" s="290">
        <f t="shared" si="19"/>
        <v>1.872E-4</v>
      </c>
      <c r="BA37" s="13">
        <f t="shared" si="11"/>
        <v>-179606.69023876687</v>
      </c>
      <c r="BE37" s="283">
        <v>-8.7999999999999995E-2</v>
      </c>
      <c r="BF37" s="283">
        <f t="shared" si="20"/>
        <v>1.7000000000000001E-2</v>
      </c>
      <c r="BG37" s="273">
        <f t="shared" si="21"/>
        <v>9.6500000000000002E-2</v>
      </c>
      <c r="BH37" s="290">
        <f t="shared" si="22"/>
        <v>6.5620000000000012E-5</v>
      </c>
      <c r="BI37" s="290">
        <f t="shared" si="23"/>
        <v>2.9562000000000002E-4</v>
      </c>
      <c r="BJ37" s="291">
        <f t="shared" si="12"/>
        <v>-709072.24583846505</v>
      </c>
      <c r="BL37" s="283">
        <v>-9.5000000000000001E-2</v>
      </c>
      <c r="BM37" s="310">
        <f t="shared" si="24"/>
        <v>-0.64762027730324601</v>
      </c>
      <c r="CC37" s="249"/>
      <c r="CD37" s="86"/>
      <c r="CF37" s="283">
        <v>-3.3000000000000002E-2</v>
      </c>
      <c r="CG37" s="273">
        <f t="shared" si="6"/>
        <v>1.7000000000000001E-2</v>
      </c>
      <c r="CH37" s="285">
        <f t="shared" si="13"/>
        <v>4.1500000000000002E-2</v>
      </c>
      <c r="CI37" s="290">
        <f t="shared" si="7"/>
        <v>2.8220000000000004E-5</v>
      </c>
      <c r="CJ37" s="273">
        <f t="shared" si="8"/>
        <v>-249512.5374251499</v>
      </c>
      <c r="CL37" s="293"/>
      <c r="CM37" s="283">
        <v>-3.0000000000000001E-3</v>
      </c>
      <c r="CN37" s="273">
        <f t="shared" si="14"/>
        <v>1.7000000000000001E-2</v>
      </c>
      <c r="CO37" s="285">
        <f t="shared" si="15"/>
        <v>1.15E-2</v>
      </c>
      <c r="CP37" s="294">
        <f t="shared" si="16"/>
        <v>4.8875000000000002E-5</v>
      </c>
      <c r="CQ37" s="294">
        <f t="shared" si="9"/>
        <v>9.0875000000000013E-5</v>
      </c>
      <c r="CR37">
        <f t="shared" si="10"/>
        <v>-128558.19610778455</v>
      </c>
      <c r="CT37" s="283">
        <v>-0.02</v>
      </c>
      <c r="CU37" s="310">
        <f>CJ50 / 1000000</f>
        <v>-0.37135104790419193</v>
      </c>
      <c r="DL37" s="249"/>
    </row>
    <row r="38" spans="2:116">
      <c r="B38" s="86"/>
      <c r="D38" s="282">
        <v>-0.10100000000000001</v>
      </c>
      <c r="E38" s="283">
        <f t="shared" si="2"/>
        <v>0.10100000000000001</v>
      </c>
      <c r="F38" s="301">
        <f t="shared" si="3"/>
        <v>50.136863851257424</v>
      </c>
      <c r="W38" s="249"/>
      <c r="Z38" s="283">
        <v>-2.5999999999999999E-2</v>
      </c>
      <c r="AA38" s="283">
        <f t="shared" si="4"/>
        <v>2.5999999999999999E-2</v>
      </c>
      <c r="AB38" s="301">
        <f t="shared" si="5"/>
        <v>50.063622754491057</v>
      </c>
      <c r="AU38" s="86"/>
      <c r="AW38" s="283">
        <v>-0.108</v>
      </c>
      <c r="AX38" s="283">
        <f t="shared" si="17"/>
        <v>1.7000000000000001E-2</v>
      </c>
      <c r="AY38" s="273">
        <f t="shared" si="18"/>
        <v>0.11649999999999999</v>
      </c>
      <c r="AZ38" s="290">
        <f t="shared" si="19"/>
        <v>1.9804999999999999E-4</v>
      </c>
      <c r="BA38" s="13">
        <f t="shared" si="11"/>
        <v>-190016.58654801163</v>
      </c>
      <c r="BE38" s="282">
        <v>-8.6999999999999994E-2</v>
      </c>
      <c r="BF38" s="283">
        <f t="shared" si="20"/>
        <v>1.8000000000000002E-2</v>
      </c>
      <c r="BG38" s="273">
        <f t="shared" si="21"/>
        <v>9.6000000000000002E-2</v>
      </c>
      <c r="BH38" s="290">
        <f t="shared" si="22"/>
        <v>6.9120000000000002E-5</v>
      </c>
      <c r="BI38" s="290">
        <f t="shared" si="23"/>
        <v>2.9912000000000005E-4</v>
      </c>
      <c r="BJ38" s="291">
        <f t="shared" si="12"/>
        <v>-717467.32350721105</v>
      </c>
      <c r="BL38" s="283">
        <v>-9.4E-2</v>
      </c>
      <c r="BM38" s="310">
        <f t="shared" si="24"/>
        <v>-0.65668696118549152</v>
      </c>
      <c r="CC38" s="249"/>
      <c r="CD38" s="86"/>
      <c r="CF38" s="283">
        <v>-3.2000000000000001E-2</v>
      </c>
      <c r="CG38" s="273">
        <f t="shared" si="6"/>
        <v>1.8000000000000002E-2</v>
      </c>
      <c r="CH38" s="285">
        <f t="shared" si="13"/>
        <v>4.1000000000000002E-2</v>
      </c>
      <c r="CI38" s="290">
        <f t="shared" si="7"/>
        <v>2.9520000000000002E-5</v>
      </c>
      <c r="CJ38" s="273">
        <f t="shared" si="8"/>
        <v>-261006.7365269463</v>
      </c>
      <c r="CL38" s="293"/>
      <c r="CM38" s="283">
        <v>-2E-3</v>
      </c>
      <c r="CN38" s="273">
        <f t="shared" si="14"/>
        <v>1.8000000000000002E-2</v>
      </c>
      <c r="CO38" s="285">
        <f t="shared" si="15"/>
        <v>1.1000000000000001E-2</v>
      </c>
      <c r="CP38" s="294">
        <f t="shared" si="16"/>
        <v>4.9500000000000011E-5</v>
      </c>
      <c r="CQ38" s="294">
        <f t="shared" si="9"/>
        <v>9.1500000000000029E-5</v>
      </c>
      <c r="CR38">
        <f t="shared" si="10"/>
        <v>-129442.3652694612</v>
      </c>
      <c r="CT38" s="283">
        <v>-1.9E-2</v>
      </c>
      <c r="CU38" s="310">
        <f t="shared" ref="CU38:CU76" si="25">CR21/ 1000000</f>
        <v>-6.6312687125748573E-2</v>
      </c>
      <c r="DL38" s="249"/>
    </row>
    <row r="39" spans="2:116">
      <c r="B39" s="86"/>
      <c r="D39" s="283">
        <v>-0.1</v>
      </c>
      <c r="E39" s="283">
        <f t="shared" si="2"/>
        <v>0.1</v>
      </c>
      <c r="F39" s="301">
        <f t="shared" si="3"/>
        <v>49.64045925867071</v>
      </c>
      <c r="W39" s="249"/>
      <c r="Z39" s="283">
        <v>-2.5000000000000001E-2</v>
      </c>
      <c r="AA39" s="283">
        <f t="shared" si="4"/>
        <v>2.5000000000000001E-2</v>
      </c>
      <c r="AB39" s="301">
        <f t="shared" si="5"/>
        <v>48.138098802395241</v>
      </c>
      <c r="AU39" s="86"/>
      <c r="AW39" s="283">
        <v>-0.107</v>
      </c>
      <c r="AX39" s="283">
        <f t="shared" si="17"/>
        <v>1.8000000000000002E-2</v>
      </c>
      <c r="AY39" s="273">
        <f t="shared" si="18"/>
        <v>0.11599999999999999</v>
      </c>
      <c r="AZ39" s="290">
        <f t="shared" si="19"/>
        <v>2.0880000000000003E-4</v>
      </c>
      <c r="BA39" s="13">
        <f t="shared" si="11"/>
        <v>-200330.53911247078</v>
      </c>
      <c r="BE39" s="283">
        <v>-8.5999999999999993E-2</v>
      </c>
      <c r="BF39" s="283">
        <f t="shared" si="20"/>
        <v>1.9000000000000003E-2</v>
      </c>
      <c r="BG39" s="273">
        <f t="shared" si="21"/>
        <v>9.5500000000000002E-2</v>
      </c>
      <c r="BH39" s="290">
        <f t="shared" si="22"/>
        <v>7.2580000000000013E-5</v>
      </c>
      <c r="BI39" s="290">
        <f t="shared" si="23"/>
        <v>3.0258000000000005E-4</v>
      </c>
      <c r="BJ39" s="291">
        <f t="shared" si="12"/>
        <v>-725766.45743117109</v>
      </c>
      <c r="BL39" s="283">
        <v>-9.2999999999999999E-2</v>
      </c>
      <c r="BM39" s="310">
        <f t="shared" si="24"/>
        <v>-0.66565770132295121</v>
      </c>
      <c r="CC39" s="249"/>
      <c r="CD39" s="86"/>
      <c r="CF39" s="283">
        <v>-3.1E-2</v>
      </c>
      <c r="CG39" s="273">
        <f t="shared" si="6"/>
        <v>1.9000000000000003E-2</v>
      </c>
      <c r="CH39" s="285">
        <f t="shared" si="13"/>
        <v>4.0500000000000001E-2</v>
      </c>
      <c r="CI39" s="290">
        <f t="shared" si="7"/>
        <v>3.0780000000000007E-5</v>
      </c>
      <c r="CJ39" s="273">
        <f t="shared" si="8"/>
        <v>-272147.26796407212</v>
      </c>
      <c r="CL39" s="293"/>
      <c r="CM39" s="283">
        <v>-1E-3</v>
      </c>
      <c r="CN39" s="273">
        <f t="shared" si="14"/>
        <v>1.9E-2</v>
      </c>
      <c r="CO39" s="285">
        <f t="shared" si="15"/>
        <v>1.0499999999999999E-2</v>
      </c>
      <c r="CP39" s="294">
        <f t="shared" si="16"/>
        <v>4.9874999999999993E-5</v>
      </c>
      <c r="CQ39" s="294">
        <f t="shared" si="9"/>
        <v>9.1874999999999997E-5</v>
      </c>
      <c r="CR39">
        <f t="shared" si="10"/>
        <v>-129972.86676646715</v>
      </c>
      <c r="CT39" s="283">
        <v>-1.7999999999999999E-2</v>
      </c>
      <c r="CU39" s="310">
        <f t="shared" si="25"/>
        <v>-7.2855538922155766E-2</v>
      </c>
      <c r="DL39" s="249"/>
    </row>
    <row r="40" spans="2:116">
      <c r="B40" s="86"/>
      <c r="D40" s="282">
        <v>-9.9000000000000005E-2</v>
      </c>
      <c r="E40" s="283">
        <f t="shared" si="2"/>
        <v>9.9000000000000005E-2</v>
      </c>
      <c r="F40" s="301">
        <f t="shared" si="3"/>
        <v>49.14405466608401</v>
      </c>
      <c r="W40" s="249"/>
      <c r="Z40" s="283">
        <v>-2.4E-2</v>
      </c>
      <c r="AA40" s="283">
        <f t="shared" si="4"/>
        <v>2.4E-2</v>
      </c>
      <c r="AB40" s="301">
        <f t="shared" si="5"/>
        <v>46.212574850299433</v>
      </c>
      <c r="AU40" s="86"/>
      <c r="AW40" s="283">
        <v>-0.106</v>
      </c>
      <c r="AX40" s="283">
        <f t="shared" si="17"/>
        <v>1.9000000000000003E-2</v>
      </c>
      <c r="AY40" s="273">
        <f t="shared" si="18"/>
        <v>0.11549999999999999</v>
      </c>
      <c r="AZ40" s="290">
        <f t="shared" si="19"/>
        <v>2.1945000000000002E-4</v>
      </c>
      <c r="BA40" s="13">
        <f t="shared" si="11"/>
        <v>-210548.5479321442</v>
      </c>
      <c r="BE40" s="282">
        <v>-8.5000000000000006E-2</v>
      </c>
      <c r="BF40" s="283">
        <f t="shared" si="20"/>
        <v>1.999999999999999E-2</v>
      </c>
      <c r="BG40" s="273">
        <f t="shared" si="21"/>
        <v>9.5000000000000001E-2</v>
      </c>
      <c r="BH40" s="290">
        <f t="shared" si="22"/>
        <v>7.5999999999999964E-5</v>
      </c>
      <c r="BI40" s="290">
        <f t="shared" si="23"/>
        <v>3.0600000000000001E-4</v>
      </c>
      <c r="BJ40" s="291">
        <f t="shared" si="12"/>
        <v>-733969.64761034551</v>
      </c>
      <c r="BL40" s="283">
        <v>-9.1999999999999998E-2</v>
      </c>
      <c r="BM40" s="310">
        <f t="shared" si="24"/>
        <v>-0.6745324977156254</v>
      </c>
      <c r="CC40" s="249"/>
      <c r="CD40" s="86"/>
      <c r="CF40" s="283">
        <v>-0.03</v>
      </c>
      <c r="CG40" s="273">
        <f t="shared" si="6"/>
        <v>2.0000000000000004E-2</v>
      </c>
      <c r="CH40" s="285">
        <f t="shared" si="13"/>
        <v>0.04</v>
      </c>
      <c r="CI40" s="290">
        <f t="shared" si="7"/>
        <v>3.2000000000000005E-5</v>
      </c>
      <c r="CJ40" s="273">
        <f t="shared" si="8"/>
        <v>-282934.1317365272</v>
      </c>
      <c r="CL40" s="293"/>
      <c r="CM40" s="283">
        <v>0</v>
      </c>
      <c r="CN40" s="273">
        <f t="shared" si="14"/>
        <v>0.02</v>
      </c>
      <c r="CO40" s="285">
        <f t="shared" si="15"/>
        <v>0.01</v>
      </c>
      <c r="CP40" s="294">
        <f t="shared" si="16"/>
        <v>5.0000000000000002E-5</v>
      </c>
      <c r="CQ40" s="294">
        <f t="shared" si="9"/>
        <v>9.2000000000000014E-5</v>
      </c>
      <c r="CR40">
        <f t="shared" si="10"/>
        <v>-130149.7005988025</v>
      </c>
      <c r="CT40" s="283">
        <v>-1.7000000000000001E-2</v>
      </c>
      <c r="CU40" s="310">
        <f t="shared" si="25"/>
        <v>-7.9044723053892291E-2</v>
      </c>
      <c r="DL40" s="249"/>
    </row>
    <row r="41" spans="2:116">
      <c r="B41" s="86"/>
      <c r="D41" s="283">
        <v>-9.8000000000000004E-2</v>
      </c>
      <c r="E41" s="283">
        <f t="shared" si="2"/>
        <v>9.8000000000000004E-2</v>
      </c>
      <c r="F41" s="301">
        <f t="shared" si="3"/>
        <v>48.647650073497296</v>
      </c>
      <c r="W41" s="249"/>
      <c r="Z41" s="283">
        <v>-2.3E-2</v>
      </c>
      <c r="AA41" s="283">
        <f t="shared" si="4"/>
        <v>2.3E-2</v>
      </c>
      <c r="AB41" s="301">
        <f t="shared" si="5"/>
        <v>44.287050898203617</v>
      </c>
      <c r="AU41" s="86"/>
      <c r="AW41" s="283">
        <v>-0.105</v>
      </c>
      <c r="AX41" s="283">
        <f t="shared" si="17"/>
        <v>2.0000000000000004E-2</v>
      </c>
      <c r="AY41" s="273">
        <f t="shared" si="18"/>
        <v>0.11499999999999999</v>
      </c>
      <c r="AZ41" s="290">
        <f t="shared" si="19"/>
        <v>2.3000000000000003E-4</v>
      </c>
      <c r="BA41" s="13">
        <f t="shared" si="11"/>
        <v>-220670.61300703199</v>
      </c>
      <c r="BE41" s="283">
        <v>-8.4000000000000005E-2</v>
      </c>
      <c r="BF41" s="283">
        <f t="shared" si="20"/>
        <v>2.0999999999999991E-2</v>
      </c>
      <c r="BG41" s="273">
        <f t="shared" si="21"/>
        <v>9.4500000000000001E-2</v>
      </c>
      <c r="BH41" s="290">
        <f t="shared" si="22"/>
        <v>7.9379999999999962E-5</v>
      </c>
      <c r="BI41" s="290">
        <f t="shared" si="23"/>
        <v>3.0938E-4</v>
      </c>
      <c r="BJ41" s="291">
        <f t="shared" si="12"/>
        <v>-742076.89404473419</v>
      </c>
      <c r="BL41" s="283">
        <v>-9.0999999999999998E-2</v>
      </c>
      <c r="BM41" s="310">
        <f t="shared" si="24"/>
        <v>-0.68331135036351376</v>
      </c>
      <c r="CC41" s="249"/>
      <c r="CD41" s="86"/>
      <c r="CF41" s="283">
        <v>-2.9000000000000001E-2</v>
      </c>
      <c r="CG41" s="273">
        <f t="shared" si="6"/>
        <v>2.1000000000000001E-2</v>
      </c>
      <c r="CH41" s="285">
        <f t="shared" si="13"/>
        <v>3.95E-2</v>
      </c>
      <c r="CI41" s="290">
        <f t="shared" si="7"/>
        <v>3.3180000000000004E-5</v>
      </c>
      <c r="CJ41" s="273">
        <f t="shared" si="8"/>
        <v>-293367.3278443116</v>
      </c>
      <c r="CL41" s="293"/>
      <c r="CM41" s="283">
        <v>1E-3</v>
      </c>
      <c r="CN41" s="273">
        <f t="shared" si="14"/>
        <v>1.9E-2</v>
      </c>
      <c r="CO41" s="285">
        <f t="shared" si="15"/>
        <v>1.0499999999999999E-2</v>
      </c>
      <c r="CP41" s="294">
        <f t="shared" si="16"/>
        <v>4.9874999999999993E-5</v>
      </c>
      <c r="CQ41" s="294">
        <f t="shared" si="9"/>
        <v>9.1874999999999997E-5</v>
      </c>
      <c r="CR41">
        <f t="shared" si="10"/>
        <v>-129972.86676646715</v>
      </c>
      <c r="CT41" s="283">
        <v>-1.6E-2</v>
      </c>
      <c r="CU41" s="310">
        <f t="shared" si="25"/>
        <v>-8.4880239520958176E-2</v>
      </c>
      <c r="DL41" s="249"/>
    </row>
    <row r="42" spans="2:116">
      <c r="B42" s="86"/>
      <c r="D42" s="282">
        <v>-9.7000000000000003E-2</v>
      </c>
      <c r="E42" s="283">
        <f t="shared" si="2"/>
        <v>9.7000000000000003E-2</v>
      </c>
      <c r="F42" s="301">
        <f t="shared" si="3"/>
        <v>48.151245480910589</v>
      </c>
      <c r="W42" s="249"/>
      <c r="Z42" s="283">
        <v>-2.1999999999999999E-2</v>
      </c>
      <c r="AA42" s="283">
        <f t="shared" si="4"/>
        <v>2.1999999999999999E-2</v>
      </c>
      <c r="AB42" s="301">
        <f t="shared" si="5"/>
        <v>42.361526946107816</v>
      </c>
      <c r="AU42" s="86"/>
      <c r="AX42" s="283"/>
      <c r="AY42" s="273"/>
      <c r="AZ42" s="290"/>
      <c r="BA42" s="13"/>
      <c r="BE42" s="282">
        <v>-8.3000000000000004E-2</v>
      </c>
      <c r="BF42" s="283">
        <f t="shared" si="20"/>
        <v>2.1999999999999992E-2</v>
      </c>
      <c r="BG42" s="273">
        <f t="shared" si="21"/>
        <v>9.4E-2</v>
      </c>
      <c r="BH42" s="290">
        <f t="shared" si="22"/>
        <v>8.2719999999999967E-5</v>
      </c>
      <c r="BI42" s="290">
        <f t="shared" si="23"/>
        <v>3.1272E-4</v>
      </c>
      <c r="BJ42" s="291">
        <f t="shared" si="12"/>
        <v>-750088.19673433737</v>
      </c>
      <c r="BL42" s="283">
        <v>-0.09</v>
      </c>
      <c r="BM42" s="310">
        <f t="shared" si="24"/>
        <v>-0.69199425926661651</v>
      </c>
      <c r="CC42" s="249"/>
      <c r="CD42" s="86"/>
      <c r="CF42" s="283">
        <v>-2.8000000000000001E-2</v>
      </c>
      <c r="CG42" s="273">
        <f t="shared" si="6"/>
        <v>2.2000000000000002E-2</v>
      </c>
      <c r="CH42" s="285">
        <f t="shared" si="13"/>
        <v>3.9E-2</v>
      </c>
      <c r="CI42" s="290">
        <f t="shared" si="7"/>
        <v>3.4320000000000003E-5</v>
      </c>
      <c r="CJ42" s="273">
        <f t="shared" si="8"/>
        <v>-303446.85628742538</v>
      </c>
      <c r="CL42" s="293"/>
      <c r="CM42" s="283">
        <v>2E-3</v>
      </c>
      <c r="CN42" s="273">
        <f t="shared" si="14"/>
        <v>1.8000000000000002E-2</v>
      </c>
      <c r="CO42" s="285">
        <f t="shared" si="15"/>
        <v>1.1000000000000001E-2</v>
      </c>
      <c r="CP42" s="294">
        <f t="shared" si="16"/>
        <v>4.9500000000000011E-5</v>
      </c>
      <c r="CQ42" s="294">
        <f t="shared" si="9"/>
        <v>9.1500000000000029E-5</v>
      </c>
      <c r="CR42">
        <f t="shared" si="10"/>
        <v>-129442.3652694612</v>
      </c>
      <c r="CT42" s="283">
        <v>-1.4999999999999999E-2</v>
      </c>
      <c r="CU42" s="310">
        <f t="shared" si="25"/>
        <v>-9.0362088323353379E-2</v>
      </c>
      <c r="DL42" s="249"/>
    </row>
    <row r="43" spans="2:116">
      <c r="B43" s="86"/>
      <c r="D43" s="283">
        <v>-9.6000000000000002E-2</v>
      </c>
      <c r="E43" s="283">
        <f t="shared" si="2"/>
        <v>9.6000000000000002E-2</v>
      </c>
      <c r="F43" s="301">
        <f t="shared" si="3"/>
        <v>47.654840888323882</v>
      </c>
      <c r="W43" s="249"/>
      <c r="Z43" s="283">
        <v>-2.1000000000000001E-2</v>
      </c>
      <c r="AA43" s="283">
        <f t="shared" si="4"/>
        <v>2.1000000000000001E-2</v>
      </c>
      <c r="AB43" s="301">
        <f t="shared" si="5"/>
        <v>40.436002994012007</v>
      </c>
      <c r="AU43" s="86"/>
      <c r="AV43" s="3" t="s">
        <v>80</v>
      </c>
      <c r="AW43" s="283">
        <v>0.105</v>
      </c>
      <c r="AX43" s="283">
        <f t="shared" si="17"/>
        <v>2.0000000000000004E-2</v>
      </c>
      <c r="AY43" s="273">
        <f t="shared" si="18"/>
        <v>0.11499999999999999</v>
      </c>
      <c r="AZ43" s="290">
        <f t="shared" si="19"/>
        <v>2.3000000000000003E-4</v>
      </c>
      <c r="BA43" s="13">
        <f t="shared" ref="BA43:BA63" si="26">($AX$13*AZ43) / ($AX$14*$AX$16)</f>
        <v>-220670.61300703199</v>
      </c>
      <c r="BE43" s="283">
        <v>-8.2000000000000003E-2</v>
      </c>
      <c r="BF43" s="283">
        <f t="shared" si="20"/>
        <v>2.2999999999999993E-2</v>
      </c>
      <c r="BG43" s="273">
        <f t="shared" si="21"/>
        <v>9.35E-2</v>
      </c>
      <c r="BH43" s="290">
        <f t="shared" si="22"/>
        <v>8.6019999999999966E-5</v>
      </c>
      <c r="BI43" s="290">
        <f t="shared" si="23"/>
        <v>3.1601999999999997E-4</v>
      </c>
      <c r="BJ43" s="291">
        <f t="shared" si="12"/>
        <v>-758003.5556791547</v>
      </c>
      <c r="BL43" s="283">
        <v>-8.8999999999999996E-2</v>
      </c>
      <c r="BM43" s="310">
        <f t="shared" si="24"/>
        <v>-0.70058122442493354</v>
      </c>
      <c r="CC43" s="249"/>
      <c r="CD43" s="86"/>
      <c r="CF43" s="283">
        <v>-2.7E-2</v>
      </c>
      <c r="CG43" s="273">
        <f t="shared" si="6"/>
        <v>2.3000000000000003E-2</v>
      </c>
      <c r="CH43" s="285">
        <f t="shared" si="13"/>
        <v>3.85E-2</v>
      </c>
      <c r="CI43" s="290">
        <f t="shared" si="7"/>
        <v>3.5420000000000003E-5</v>
      </c>
      <c r="CJ43" s="273">
        <f t="shared" si="8"/>
        <v>-313172.71706586849</v>
      </c>
      <c r="CL43" s="293"/>
      <c r="CM43" s="283">
        <v>3.0000000000000001E-3</v>
      </c>
      <c r="CN43" s="273">
        <f t="shared" si="14"/>
        <v>1.7000000000000001E-2</v>
      </c>
      <c r="CO43" s="285">
        <f t="shared" si="15"/>
        <v>1.15E-2</v>
      </c>
      <c r="CP43" s="294">
        <f t="shared" si="16"/>
        <v>4.8875000000000002E-5</v>
      </c>
      <c r="CQ43" s="294">
        <f t="shared" si="9"/>
        <v>9.0875000000000013E-5</v>
      </c>
      <c r="CR43">
        <f t="shared" si="10"/>
        <v>-128558.19610778455</v>
      </c>
      <c r="CT43" s="283">
        <v>-1.4E-2</v>
      </c>
      <c r="CU43" s="310">
        <f t="shared" si="25"/>
        <v>-9.5490269461077928E-2</v>
      </c>
      <c r="DL43" s="249"/>
    </row>
    <row r="44" spans="2:116">
      <c r="B44" s="86"/>
      <c r="D44" s="282">
        <v>-9.5000000000000001E-2</v>
      </c>
      <c r="E44" s="283">
        <f t="shared" si="2"/>
        <v>9.5000000000000001E-2</v>
      </c>
      <c r="F44" s="301">
        <f t="shared" si="3"/>
        <v>47.158436295737168</v>
      </c>
      <c r="W44" s="249"/>
      <c r="Z44" s="283">
        <v>-0.02</v>
      </c>
      <c r="AA44" s="283">
        <f t="shared" si="4"/>
        <v>0.02</v>
      </c>
      <c r="AB44" s="301">
        <f t="shared" si="5"/>
        <v>38.510479041916192</v>
      </c>
      <c r="AU44" s="86"/>
      <c r="AW44" s="283">
        <v>0.106</v>
      </c>
      <c r="AX44" s="283">
        <f t="shared" si="17"/>
        <v>1.9000000000000003E-2</v>
      </c>
      <c r="AY44" s="273">
        <f t="shared" si="18"/>
        <v>0.11549999999999999</v>
      </c>
      <c r="AZ44" s="290">
        <f t="shared" si="19"/>
        <v>2.1945000000000002E-4</v>
      </c>
      <c r="BA44" s="13">
        <f t="shared" si="26"/>
        <v>-210548.5479321442</v>
      </c>
      <c r="BE44" s="282">
        <v>-8.1000000000000003E-2</v>
      </c>
      <c r="BF44" s="283">
        <f t="shared" si="20"/>
        <v>2.3999999999999994E-2</v>
      </c>
      <c r="BG44" s="273">
        <f t="shared" si="21"/>
        <v>9.2999999999999999E-2</v>
      </c>
      <c r="BH44" s="290">
        <f t="shared" si="22"/>
        <v>8.9279999999999985E-5</v>
      </c>
      <c r="BI44" s="290">
        <f t="shared" si="23"/>
        <v>3.1928000000000002E-4</v>
      </c>
      <c r="BJ44" s="291">
        <f t="shared" si="12"/>
        <v>-765822.97087918664</v>
      </c>
      <c r="BL44" s="283">
        <v>-8.7999999999999995E-2</v>
      </c>
      <c r="BM44" s="310">
        <f t="shared" si="24"/>
        <v>-0.70907224583846507</v>
      </c>
      <c r="CC44" s="249"/>
      <c r="CD44" s="86"/>
      <c r="CF44" s="283">
        <v>-2.5999999999999999E-2</v>
      </c>
      <c r="CG44" s="273">
        <f t="shared" si="6"/>
        <v>2.4000000000000004E-2</v>
      </c>
      <c r="CH44" s="285">
        <f t="shared" si="13"/>
        <v>3.7999999999999999E-2</v>
      </c>
      <c r="CI44" s="290">
        <f t="shared" si="7"/>
        <v>3.6480000000000003E-5</v>
      </c>
      <c r="CJ44" s="273">
        <f t="shared" si="8"/>
        <v>-322544.91017964098</v>
      </c>
      <c r="CL44" s="293"/>
      <c r="CM44" s="283">
        <v>4.0000000000000001E-3</v>
      </c>
      <c r="CN44" s="273">
        <f t="shared" si="14"/>
        <v>1.6E-2</v>
      </c>
      <c r="CO44" s="285">
        <f t="shared" si="15"/>
        <v>1.2E-2</v>
      </c>
      <c r="CP44" s="294">
        <f t="shared" si="16"/>
        <v>4.8000000000000001E-5</v>
      </c>
      <c r="CQ44" s="294">
        <f t="shared" si="9"/>
        <v>9.0000000000000019E-5</v>
      </c>
      <c r="CR44">
        <f t="shared" si="10"/>
        <v>-127320.35928143725</v>
      </c>
      <c r="CT44" s="283">
        <v>-1.2999999999999999E-2</v>
      </c>
      <c r="CU44" s="310">
        <f t="shared" si="25"/>
        <v>-0.10026478293413182</v>
      </c>
      <c r="DL44" s="249"/>
    </row>
    <row r="45" spans="2:116">
      <c r="B45" s="86"/>
      <c r="D45" s="283">
        <v>-9.4E-2</v>
      </c>
      <c r="E45" s="283">
        <f t="shared" si="2"/>
        <v>9.4E-2</v>
      </c>
      <c r="F45" s="301">
        <f t="shared" si="3"/>
        <v>46.662031703150468</v>
      </c>
      <c r="W45" s="249"/>
      <c r="Z45" s="283">
        <v>-1.9E-2</v>
      </c>
      <c r="AA45" s="283">
        <f t="shared" si="4"/>
        <v>1.9E-2</v>
      </c>
      <c r="AB45" s="301">
        <f t="shared" si="5"/>
        <v>36.584955089820376</v>
      </c>
      <c r="AU45" s="86"/>
      <c r="AW45" s="283">
        <v>0.107</v>
      </c>
      <c r="AX45" s="283">
        <f t="shared" si="17"/>
        <v>1.8000000000000002E-2</v>
      </c>
      <c r="AY45" s="273">
        <f t="shared" si="18"/>
        <v>0.11599999999999999</v>
      </c>
      <c r="AZ45" s="290">
        <f t="shared" si="19"/>
        <v>2.0880000000000003E-4</v>
      </c>
      <c r="BA45" s="13">
        <f t="shared" si="26"/>
        <v>-200330.53911247078</v>
      </c>
      <c r="BE45" s="283">
        <v>-0.08</v>
      </c>
      <c r="BF45" s="283">
        <f t="shared" si="20"/>
        <v>2.4999999999999994E-2</v>
      </c>
      <c r="BG45" s="273">
        <f t="shared" si="21"/>
        <v>9.2499999999999999E-2</v>
      </c>
      <c r="BH45" s="290">
        <f t="shared" si="22"/>
        <v>9.2499999999999985E-5</v>
      </c>
      <c r="BI45" s="290">
        <f t="shared" si="23"/>
        <v>3.2250000000000003E-4</v>
      </c>
      <c r="BJ45" s="291">
        <f t="shared" si="12"/>
        <v>-773546.44233443274</v>
      </c>
      <c r="BL45" s="283">
        <v>-8.6999999999999994E-2</v>
      </c>
      <c r="BM45" s="310">
        <f t="shared" si="24"/>
        <v>-0.7174673235072111</v>
      </c>
      <c r="CC45" s="249"/>
      <c r="CD45" s="86"/>
      <c r="CF45" s="283">
        <v>-2.5000000000000001E-2</v>
      </c>
      <c r="CG45" s="273">
        <f t="shared" si="6"/>
        <v>2.5000000000000001E-2</v>
      </c>
      <c r="CH45" s="285">
        <f t="shared" si="13"/>
        <v>3.7500000000000006E-2</v>
      </c>
      <c r="CI45" s="290">
        <f t="shared" si="7"/>
        <v>3.7500000000000003E-5</v>
      </c>
      <c r="CJ45" s="273">
        <f t="shared" si="8"/>
        <v>-331563.43562874279</v>
      </c>
      <c r="CL45" s="293"/>
      <c r="CM45" s="283">
        <v>5.0000000000000001E-3</v>
      </c>
      <c r="CN45" s="273">
        <f t="shared" si="14"/>
        <v>1.4999999999999999E-2</v>
      </c>
      <c r="CO45" s="285">
        <f t="shared" si="15"/>
        <v>1.2500000000000001E-2</v>
      </c>
      <c r="CP45" s="294">
        <f t="shared" si="16"/>
        <v>4.6875000000000001E-5</v>
      </c>
      <c r="CQ45" s="294">
        <f t="shared" si="9"/>
        <v>8.8875000000000005E-5</v>
      </c>
      <c r="CR45">
        <f t="shared" si="10"/>
        <v>-125728.85479041925</v>
      </c>
      <c r="CT45" s="283">
        <v>-1.2E-2</v>
      </c>
      <c r="CU45" s="310">
        <f t="shared" si="25"/>
        <v>-0.10468562874251505</v>
      </c>
      <c r="DL45" s="249"/>
    </row>
    <row r="46" spans="2:116">
      <c r="B46" s="86"/>
      <c r="D46" s="282">
        <v>-9.2999999999999999E-2</v>
      </c>
      <c r="E46" s="283">
        <f t="shared" si="2"/>
        <v>9.2999999999999999E-2</v>
      </c>
      <c r="F46" s="301">
        <f t="shared" si="3"/>
        <v>46.165627110563754</v>
      </c>
      <c r="W46" s="249"/>
      <c r="Z46" s="283">
        <v>-1.7999999999999999E-2</v>
      </c>
      <c r="AA46" s="283">
        <f t="shared" si="4"/>
        <v>1.7999999999999999E-2</v>
      </c>
      <c r="AB46" s="301">
        <f t="shared" si="5"/>
        <v>34.659431137724567</v>
      </c>
      <c r="AU46" s="86"/>
      <c r="AW46" s="283">
        <v>0.108</v>
      </c>
      <c r="AX46" s="283">
        <f t="shared" si="17"/>
        <v>1.7000000000000001E-2</v>
      </c>
      <c r="AY46" s="273">
        <f t="shared" si="18"/>
        <v>0.11649999999999999</v>
      </c>
      <c r="AZ46" s="290">
        <f t="shared" si="19"/>
        <v>1.9804999999999999E-4</v>
      </c>
      <c r="BA46" s="13">
        <f t="shared" si="26"/>
        <v>-190016.58654801163</v>
      </c>
      <c r="BE46" s="282">
        <v>-7.9000000000000001E-2</v>
      </c>
      <c r="BF46" s="283">
        <f t="shared" si="20"/>
        <v>2.5999999999999995E-2</v>
      </c>
      <c r="BG46" s="273">
        <f t="shared" si="21"/>
        <v>9.1999999999999998E-2</v>
      </c>
      <c r="BH46" s="290">
        <f t="shared" si="22"/>
        <v>9.5679999999999992E-5</v>
      </c>
      <c r="BI46" s="290">
        <f t="shared" si="23"/>
        <v>3.2568000000000001E-4</v>
      </c>
      <c r="BJ46" s="291">
        <f t="shared" si="12"/>
        <v>-781173.9700448931</v>
      </c>
      <c r="BL46" s="283">
        <v>-8.5999999999999993E-2</v>
      </c>
      <c r="BM46" s="310">
        <f t="shared" si="24"/>
        <v>-0.72576645743117107</v>
      </c>
      <c r="CC46" s="249"/>
      <c r="CD46" s="86"/>
      <c r="CF46" s="283">
        <v>-2.4E-2</v>
      </c>
      <c r="CG46" s="273">
        <f t="shared" si="6"/>
        <v>2.6000000000000002E-2</v>
      </c>
      <c r="CH46" s="285">
        <f t="shared" si="13"/>
        <v>3.7000000000000005E-2</v>
      </c>
      <c r="CI46" s="290">
        <f t="shared" si="7"/>
        <v>3.8480000000000011E-5</v>
      </c>
      <c r="CJ46" s="273">
        <f t="shared" si="8"/>
        <v>-340228.29341317399</v>
      </c>
      <c r="CL46" s="293"/>
      <c r="CM46" s="283">
        <v>6.0000000000000001E-3</v>
      </c>
      <c r="CN46" s="273">
        <f t="shared" si="14"/>
        <v>1.4E-2</v>
      </c>
      <c r="CO46" s="285">
        <f t="shared" si="15"/>
        <v>1.3000000000000001E-2</v>
      </c>
      <c r="CP46" s="294">
        <f t="shared" si="16"/>
        <v>4.5500000000000008E-5</v>
      </c>
      <c r="CQ46" s="294">
        <f t="shared" si="9"/>
        <v>8.7500000000000013E-5</v>
      </c>
      <c r="CR46">
        <f t="shared" si="10"/>
        <v>-123783.68263473065</v>
      </c>
      <c r="CT46" s="283">
        <v>-1.0999999999999999E-2</v>
      </c>
      <c r="CU46" s="310">
        <f t="shared" si="25"/>
        <v>-0.10875280688622764</v>
      </c>
      <c r="DL46" s="249"/>
    </row>
    <row r="47" spans="2:116">
      <c r="B47" s="86"/>
      <c r="D47" s="283">
        <v>-9.1999999999999998E-2</v>
      </c>
      <c r="E47" s="283">
        <f t="shared" si="2"/>
        <v>9.1999999999999998E-2</v>
      </c>
      <c r="F47" s="301">
        <f t="shared" si="3"/>
        <v>45.669222517977055</v>
      </c>
      <c r="W47" s="249"/>
      <c r="Z47" s="283">
        <v>-1.7000000000000001E-2</v>
      </c>
      <c r="AA47" s="283">
        <f t="shared" si="4"/>
        <v>1.7000000000000001E-2</v>
      </c>
      <c r="AB47" s="301">
        <f t="shared" si="5"/>
        <v>32.733907185628766</v>
      </c>
      <c r="AU47" s="86"/>
      <c r="AW47" s="283">
        <v>0.109</v>
      </c>
      <c r="AX47" s="283">
        <f t="shared" si="17"/>
        <v>1.6E-2</v>
      </c>
      <c r="AY47" s="273">
        <f t="shared" si="18"/>
        <v>0.11699999999999999</v>
      </c>
      <c r="AZ47" s="290">
        <f t="shared" si="19"/>
        <v>1.872E-4</v>
      </c>
      <c r="BA47" s="13">
        <f t="shared" si="26"/>
        <v>-179606.69023876687</v>
      </c>
      <c r="BE47" s="283">
        <v>-7.8E-2</v>
      </c>
      <c r="BF47" s="283">
        <f t="shared" si="20"/>
        <v>2.6999999999999996E-2</v>
      </c>
      <c r="BG47" s="273">
        <f t="shared" si="21"/>
        <v>9.1499999999999998E-2</v>
      </c>
      <c r="BH47" s="290">
        <f t="shared" si="22"/>
        <v>9.8819999999999979E-5</v>
      </c>
      <c r="BI47" s="290">
        <f t="shared" si="23"/>
        <v>3.2882000000000001E-4</v>
      </c>
      <c r="BJ47" s="291">
        <f t="shared" si="12"/>
        <v>-788705.55401056784</v>
      </c>
      <c r="BL47" s="283">
        <v>-8.5000000000000006E-2</v>
      </c>
      <c r="BM47" s="310">
        <f t="shared" si="24"/>
        <v>-0.73396964761034555</v>
      </c>
      <c r="CC47" s="249"/>
      <c r="CD47" s="86"/>
      <c r="CF47" s="283">
        <v>-2.3E-2</v>
      </c>
      <c r="CG47" s="273">
        <f t="shared" si="6"/>
        <v>2.7000000000000003E-2</v>
      </c>
      <c r="CH47" s="285">
        <f t="shared" si="13"/>
        <v>3.6500000000000005E-2</v>
      </c>
      <c r="CI47" s="290">
        <f t="shared" si="7"/>
        <v>3.9420000000000012E-5</v>
      </c>
      <c r="CJ47" s="273">
        <f t="shared" si="8"/>
        <v>-348539.48353293445</v>
      </c>
      <c r="CL47" s="293"/>
      <c r="CM47" s="283">
        <v>7.0000000000000001E-3</v>
      </c>
      <c r="CN47" s="273">
        <f t="shared" si="14"/>
        <v>1.3000000000000001E-2</v>
      </c>
      <c r="CO47" s="285">
        <f t="shared" si="15"/>
        <v>1.3500000000000002E-2</v>
      </c>
      <c r="CP47" s="294">
        <f t="shared" si="16"/>
        <v>4.3875000000000009E-5</v>
      </c>
      <c r="CQ47" s="294">
        <f t="shared" si="9"/>
        <v>8.5875000000000014E-5</v>
      </c>
      <c r="CR47">
        <f t="shared" si="10"/>
        <v>-121484.84281437137</v>
      </c>
      <c r="CT47" s="283">
        <v>-0.01</v>
      </c>
      <c r="CU47" s="310">
        <f t="shared" si="25"/>
        <v>-0.11246631736526955</v>
      </c>
      <c r="DL47" s="249"/>
    </row>
    <row r="48" spans="2:116">
      <c r="B48" s="86"/>
      <c r="D48" s="282">
        <v>-9.0999999999999998E-2</v>
      </c>
      <c r="E48" s="283">
        <f t="shared" si="2"/>
        <v>9.0999999999999998E-2</v>
      </c>
      <c r="F48" s="301">
        <f t="shared" si="3"/>
        <v>45.172817925390348</v>
      </c>
      <c r="W48" s="249"/>
      <c r="Z48" s="283">
        <v>-1.6E-2</v>
      </c>
      <c r="AA48" s="283">
        <f t="shared" si="4"/>
        <v>1.6E-2</v>
      </c>
      <c r="AB48" s="301">
        <f t="shared" si="5"/>
        <v>30.808383233532957</v>
      </c>
      <c r="AU48" s="86"/>
      <c r="AW48" s="283">
        <v>0.11</v>
      </c>
      <c r="AX48" s="283">
        <f t="shared" si="17"/>
        <v>1.4999999999999999E-2</v>
      </c>
      <c r="AY48" s="273">
        <f t="shared" si="18"/>
        <v>0.11749999999999999</v>
      </c>
      <c r="AZ48" s="290">
        <f t="shared" si="19"/>
        <v>1.7625E-4</v>
      </c>
      <c r="BA48" s="13">
        <f t="shared" si="26"/>
        <v>-169100.85018473645</v>
      </c>
      <c r="BE48" s="282">
        <v>-7.6999999999999999E-2</v>
      </c>
      <c r="BF48" s="283">
        <f t="shared" si="20"/>
        <v>2.7999999999999997E-2</v>
      </c>
      <c r="BG48" s="273">
        <f t="shared" si="21"/>
        <v>9.0999999999999998E-2</v>
      </c>
      <c r="BH48" s="290">
        <f t="shared" si="22"/>
        <v>1.0191999999999999E-4</v>
      </c>
      <c r="BI48" s="290">
        <f t="shared" si="23"/>
        <v>3.3192000000000003E-4</v>
      </c>
      <c r="BJ48" s="291">
        <f t="shared" si="12"/>
        <v>-796141.19423145708</v>
      </c>
      <c r="BL48" s="283">
        <v>-8.4000000000000005E-2</v>
      </c>
      <c r="BM48" s="310">
        <f t="shared" si="24"/>
        <v>-0.7420768940447342</v>
      </c>
      <c r="CC48" s="249"/>
      <c r="CD48" s="86"/>
      <c r="CF48" s="283">
        <v>-2.1999999999999999E-2</v>
      </c>
      <c r="CG48" s="273">
        <f t="shared" si="6"/>
        <v>2.8000000000000004E-2</v>
      </c>
      <c r="CH48" s="285">
        <f t="shared" si="13"/>
        <v>3.6000000000000004E-2</v>
      </c>
      <c r="CI48" s="290">
        <f t="shared" si="7"/>
        <v>4.0320000000000007E-5</v>
      </c>
      <c r="CJ48" s="273">
        <f t="shared" si="8"/>
        <v>-356497.00598802423</v>
      </c>
      <c r="CL48" s="293"/>
      <c r="CM48" s="283">
        <v>8.0000000000000002E-3</v>
      </c>
      <c r="CN48" s="273">
        <f t="shared" si="14"/>
        <v>1.2E-2</v>
      </c>
      <c r="CO48" s="285">
        <f t="shared" si="15"/>
        <v>1.4E-2</v>
      </c>
      <c r="CP48" s="294">
        <f t="shared" si="16"/>
        <v>4.2000000000000004E-5</v>
      </c>
      <c r="CQ48" s="294">
        <f t="shared" si="9"/>
        <v>8.4000000000000009E-5</v>
      </c>
      <c r="CR48">
        <f t="shared" si="10"/>
        <v>-118832.3353293414</v>
      </c>
      <c r="CT48" s="283">
        <v>-8.9999999999999993E-3</v>
      </c>
      <c r="CU48" s="310">
        <f t="shared" si="25"/>
        <v>-0.11582616017964083</v>
      </c>
      <c r="DL48" s="249"/>
    </row>
    <row r="49" spans="2:116">
      <c r="B49" s="86"/>
      <c r="D49" s="283">
        <v>-0.09</v>
      </c>
      <c r="E49" s="283">
        <f t="shared" si="2"/>
        <v>0.09</v>
      </c>
      <c r="F49" s="301">
        <f t="shared" si="3"/>
        <v>44.676413332803634</v>
      </c>
      <c r="W49" s="249"/>
      <c r="Z49" s="283">
        <v>-1.4999999999999999E-2</v>
      </c>
      <c r="AA49" s="283">
        <f t="shared" si="4"/>
        <v>1.4999999999999999E-2</v>
      </c>
      <c r="AB49" s="301">
        <f t="shared" si="5"/>
        <v>28.882859281437149</v>
      </c>
      <c r="AU49" s="86"/>
      <c r="AW49" s="283">
        <v>0.111</v>
      </c>
      <c r="AX49" s="283">
        <f t="shared" si="17"/>
        <v>1.3999999999999999E-2</v>
      </c>
      <c r="AY49" s="273">
        <f t="shared" si="18"/>
        <v>0.11799999999999999</v>
      </c>
      <c r="AZ49" s="290">
        <f t="shared" si="19"/>
        <v>1.6519999999999998E-4</v>
      </c>
      <c r="BA49" s="13">
        <f t="shared" si="26"/>
        <v>-158499.06638592031</v>
      </c>
      <c r="BE49" s="283">
        <v>-7.5999999999999998E-2</v>
      </c>
      <c r="BF49" s="283">
        <f t="shared" si="20"/>
        <v>2.8999999999999998E-2</v>
      </c>
      <c r="BG49" s="273">
        <f t="shared" si="21"/>
        <v>9.0499999999999997E-2</v>
      </c>
      <c r="BH49" s="290">
        <f t="shared" si="22"/>
        <v>1.0498E-4</v>
      </c>
      <c r="BI49" s="290">
        <f t="shared" si="23"/>
        <v>3.3498000000000002E-4</v>
      </c>
      <c r="BJ49" s="291">
        <f t="shared" si="12"/>
        <v>-803480.89070756058</v>
      </c>
      <c r="BL49" s="283">
        <v>-8.3000000000000004E-2</v>
      </c>
      <c r="BM49" s="310">
        <f t="shared" si="24"/>
        <v>-0.75008819673433735</v>
      </c>
      <c r="CC49" s="249"/>
      <c r="CD49" s="86"/>
      <c r="CF49" s="283">
        <v>-2.1000000000000001E-2</v>
      </c>
      <c r="CG49" s="273">
        <f t="shared" si="6"/>
        <v>2.9000000000000001E-2</v>
      </c>
      <c r="CH49" s="285">
        <f t="shared" si="13"/>
        <v>3.5500000000000004E-2</v>
      </c>
      <c r="CI49" s="290">
        <f t="shared" si="7"/>
        <v>4.1180000000000002E-5</v>
      </c>
      <c r="CJ49" s="273">
        <f t="shared" si="8"/>
        <v>-364100.86077844334</v>
      </c>
      <c r="CL49" s="293"/>
      <c r="CM49" s="283">
        <v>8.9999999999999993E-3</v>
      </c>
      <c r="CN49" s="273">
        <f t="shared" si="14"/>
        <v>1.1000000000000001E-2</v>
      </c>
      <c r="CO49" s="285">
        <f t="shared" si="15"/>
        <v>1.4499999999999999E-2</v>
      </c>
      <c r="CP49" s="294">
        <f t="shared" si="16"/>
        <v>3.9875E-5</v>
      </c>
      <c r="CQ49" s="294">
        <f t="shared" si="9"/>
        <v>8.1875000000000011E-5</v>
      </c>
      <c r="CR49">
        <f t="shared" si="10"/>
        <v>-115826.16017964082</v>
      </c>
      <c r="CT49" s="283">
        <v>-8.0000000000000002E-3</v>
      </c>
      <c r="CU49" s="310">
        <f t="shared" si="25"/>
        <v>-0.1188323353293414</v>
      </c>
      <c r="DL49" s="249"/>
    </row>
    <row r="50" spans="2:116">
      <c r="B50" s="86"/>
      <c r="D50" s="282">
        <v>-8.8999999999999996E-2</v>
      </c>
      <c r="E50" s="283">
        <f t="shared" si="2"/>
        <v>8.8999999999999996E-2</v>
      </c>
      <c r="F50" s="301">
        <f t="shared" si="3"/>
        <v>44.180008740216927</v>
      </c>
      <c r="W50" s="249"/>
      <c r="Z50" s="283">
        <v>-1.4E-2</v>
      </c>
      <c r="AA50" s="283">
        <f t="shared" si="4"/>
        <v>1.4E-2</v>
      </c>
      <c r="AB50" s="301">
        <f t="shared" si="5"/>
        <v>26.957335329341337</v>
      </c>
      <c r="AU50" s="86"/>
      <c r="AW50" s="283">
        <v>0.112</v>
      </c>
      <c r="AX50" s="283">
        <f t="shared" si="17"/>
        <v>1.2999999999999998E-2</v>
      </c>
      <c r="AY50" s="273">
        <f t="shared" si="18"/>
        <v>0.11849999999999999</v>
      </c>
      <c r="AZ50" s="290">
        <f t="shared" si="19"/>
        <v>1.5404999999999998E-4</v>
      </c>
      <c r="BA50" s="13">
        <f t="shared" si="26"/>
        <v>-147801.33884231857</v>
      </c>
      <c r="BE50" s="282">
        <v>-7.4999999999999997E-2</v>
      </c>
      <c r="BF50" s="283">
        <f t="shared" si="20"/>
        <v>0.03</v>
      </c>
      <c r="BG50" s="273">
        <f t="shared" si="21"/>
        <v>0.09</v>
      </c>
      <c r="BH50" s="290">
        <f t="shared" si="22"/>
        <v>1.0799999999999998E-4</v>
      </c>
      <c r="BI50" s="290">
        <f t="shared" si="23"/>
        <v>3.3800000000000003E-4</v>
      </c>
      <c r="BJ50" s="291">
        <f t="shared" si="12"/>
        <v>-810724.64343887835</v>
      </c>
      <c r="BL50" s="283">
        <v>-8.2000000000000003E-2</v>
      </c>
      <c r="BM50" s="310">
        <f t="shared" si="24"/>
        <v>-0.75800355567915467</v>
      </c>
      <c r="CC50" s="249"/>
      <c r="CD50" s="86"/>
      <c r="CF50" s="283">
        <v>-0.02</v>
      </c>
      <c r="CG50" s="273">
        <f t="shared" si="6"/>
        <v>3.0000000000000002E-2</v>
      </c>
      <c r="CH50" s="285">
        <f t="shared" si="13"/>
        <v>3.5000000000000003E-2</v>
      </c>
      <c r="CI50" s="290">
        <f t="shared" si="7"/>
        <v>4.2000000000000011E-5</v>
      </c>
      <c r="CJ50" s="273">
        <f t="shared" si="8"/>
        <v>-371351.04790419195</v>
      </c>
      <c r="CL50" s="293"/>
      <c r="CM50" s="283">
        <v>0.01</v>
      </c>
      <c r="CN50" s="273">
        <f t="shared" si="14"/>
        <v>0.01</v>
      </c>
      <c r="CO50" s="285">
        <f t="shared" si="15"/>
        <v>1.4999999999999999E-2</v>
      </c>
      <c r="CP50" s="294">
        <f t="shared" si="16"/>
        <v>3.7499999999999997E-5</v>
      </c>
      <c r="CQ50" s="294">
        <f t="shared" si="9"/>
        <v>7.9500000000000008E-5</v>
      </c>
      <c r="CR50">
        <f t="shared" si="10"/>
        <v>-112466.31736526954</v>
      </c>
      <c r="CT50" s="283">
        <v>-7.0000000000000097E-3</v>
      </c>
      <c r="CU50" s="310">
        <f t="shared" si="25"/>
        <v>-0.12148484281437137</v>
      </c>
      <c r="DL50" s="249"/>
    </row>
    <row r="51" spans="2:116">
      <c r="B51" s="86"/>
      <c r="D51" s="283">
        <v>-8.7999999999999995E-2</v>
      </c>
      <c r="E51" s="283">
        <f t="shared" si="2"/>
        <v>8.7999999999999995E-2</v>
      </c>
      <c r="F51" s="301">
        <f t="shared" si="3"/>
        <v>43.68360414763022</v>
      </c>
      <c r="W51" s="249"/>
      <c r="Z51" s="283">
        <v>-1.2999999999999999E-2</v>
      </c>
      <c r="AA51" s="283">
        <f t="shared" si="4"/>
        <v>1.2999999999999999E-2</v>
      </c>
      <c r="AB51" s="301">
        <f t="shared" si="5"/>
        <v>25.031811377245528</v>
      </c>
      <c r="AU51" s="86"/>
      <c r="AW51" s="283">
        <v>0.113</v>
      </c>
      <c r="AX51" s="283">
        <f t="shared" si="17"/>
        <v>1.1999999999999997E-2</v>
      </c>
      <c r="AY51" s="273">
        <f t="shared" si="18"/>
        <v>0.11899999999999999</v>
      </c>
      <c r="AZ51" s="290">
        <f t="shared" si="19"/>
        <v>1.4279999999999995E-4</v>
      </c>
      <c r="BA51" s="13">
        <f t="shared" si="26"/>
        <v>-137007.6675539311</v>
      </c>
      <c r="BE51" s="283">
        <v>-7.3999999999999996E-2</v>
      </c>
      <c r="BF51" s="283">
        <f t="shared" si="20"/>
        <v>3.1E-2</v>
      </c>
      <c r="BG51" s="273">
        <f t="shared" si="21"/>
        <v>8.9499999999999996E-2</v>
      </c>
      <c r="BH51" s="290">
        <f t="shared" si="22"/>
        <v>1.1098E-4</v>
      </c>
      <c r="BI51" s="290">
        <f t="shared" si="23"/>
        <v>3.4098000000000006E-4</v>
      </c>
      <c r="BJ51" s="291">
        <f t="shared" si="12"/>
        <v>-817872.45242541062</v>
      </c>
      <c r="BL51" s="283">
        <v>-8.1000000000000003E-2</v>
      </c>
      <c r="BM51" s="310">
        <f t="shared" si="24"/>
        <v>-0.7658229708791866</v>
      </c>
      <c r="CC51" s="249"/>
      <c r="CD51" s="86"/>
      <c r="CF51" s="283"/>
      <c r="CG51" s="273"/>
      <c r="CI51" s="290"/>
      <c r="CL51" s="293"/>
      <c r="CM51" s="283">
        <v>1.0999999999999999E-2</v>
      </c>
      <c r="CN51" s="273">
        <f t="shared" si="14"/>
        <v>9.0000000000000011E-3</v>
      </c>
      <c r="CO51" s="285">
        <f t="shared" si="15"/>
        <v>1.55E-2</v>
      </c>
      <c r="CP51" s="294">
        <f t="shared" si="16"/>
        <v>3.4875000000000001E-5</v>
      </c>
      <c r="CQ51" s="294">
        <f t="shared" si="9"/>
        <v>7.6875000000000012E-5</v>
      </c>
      <c r="CR51">
        <f t="shared" si="10"/>
        <v>-108752.80688622764</v>
      </c>
      <c r="CT51" s="283">
        <v>-6.0000000000000097E-3</v>
      </c>
      <c r="CU51" s="310">
        <f t="shared" si="25"/>
        <v>-0.12378368263473065</v>
      </c>
      <c r="DL51" s="249"/>
    </row>
    <row r="52" spans="2:116" ht="17.5">
      <c r="B52" s="86"/>
      <c r="D52" s="282">
        <v>-8.6999999999999994E-2</v>
      </c>
      <c r="E52" s="283">
        <f t="shared" si="2"/>
        <v>8.6999999999999994E-2</v>
      </c>
      <c r="F52" s="301">
        <f t="shared" si="3"/>
        <v>43.187199555043513</v>
      </c>
      <c r="W52" s="249"/>
      <c r="Z52" s="283">
        <v>-1.2E-2</v>
      </c>
      <c r="AA52" s="283">
        <f t="shared" si="4"/>
        <v>1.2E-2</v>
      </c>
      <c r="AB52" s="301">
        <f t="shared" si="5"/>
        <v>23.106287425149716</v>
      </c>
      <c r="AU52" s="86"/>
      <c r="AW52" s="283">
        <v>0.114</v>
      </c>
      <c r="AX52" s="283">
        <f t="shared" si="17"/>
        <v>1.0999999999999996E-2</v>
      </c>
      <c r="AY52" s="273">
        <f t="shared" si="18"/>
        <v>0.1195</v>
      </c>
      <c r="AZ52" s="290">
        <f t="shared" si="19"/>
        <v>1.3144999999999994E-4</v>
      </c>
      <c r="BA52" s="13">
        <f t="shared" si="26"/>
        <v>-126118.05252075798</v>
      </c>
      <c r="BE52" s="282">
        <v>-7.2999999999999995E-2</v>
      </c>
      <c r="BF52" s="283">
        <f t="shared" si="20"/>
        <v>3.2000000000000001E-2</v>
      </c>
      <c r="BG52" s="273">
        <f t="shared" si="21"/>
        <v>8.8999999999999996E-2</v>
      </c>
      <c r="BH52" s="290">
        <f t="shared" si="22"/>
        <v>1.1392000000000001E-4</v>
      </c>
      <c r="BI52" s="290">
        <f t="shared" si="23"/>
        <v>3.4392000000000005E-4</v>
      </c>
      <c r="BJ52" s="291">
        <f t="shared" si="12"/>
        <v>-824924.31766715692</v>
      </c>
      <c r="BL52" s="283">
        <v>-0.08</v>
      </c>
      <c r="BM52" s="310">
        <f t="shared" si="24"/>
        <v>-0.7735464423344327</v>
      </c>
      <c r="CC52" s="249"/>
      <c r="CD52" s="86"/>
      <c r="CE52" s="3" t="s">
        <v>90</v>
      </c>
      <c r="CF52" s="2" t="s">
        <v>84</v>
      </c>
      <c r="CG52" s="272" t="s">
        <v>101</v>
      </c>
      <c r="CH52" s="2" t="s">
        <v>93</v>
      </c>
      <c r="CI52" s="2" t="s">
        <v>94</v>
      </c>
      <c r="CJ52" s="272" t="s">
        <v>49</v>
      </c>
      <c r="CL52" s="293"/>
      <c r="CM52" s="283">
        <v>1.2E-2</v>
      </c>
      <c r="CN52" s="273">
        <f t="shared" si="14"/>
        <v>8.0000000000000002E-3</v>
      </c>
      <c r="CO52" s="285">
        <f t="shared" si="15"/>
        <v>1.6E-2</v>
      </c>
      <c r="CP52" s="294">
        <f t="shared" si="16"/>
        <v>3.1999999999999999E-5</v>
      </c>
      <c r="CQ52" s="294">
        <f t="shared" si="9"/>
        <v>7.400000000000001E-5</v>
      </c>
      <c r="CR52">
        <f t="shared" si="10"/>
        <v>-104685.62874251505</v>
      </c>
      <c r="CT52" s="283">
        <v>-5.0000000000000001E-3</v>
      </c>
      <c r="CU52" s="310">
        <f t="shared" si="25"/>
        <v>-0.12572885479041926</v>
      </c>
      <c r="DL52" s="249"/>
    </row>
    <row r="53" spans="2:116">
      <c r="B53" s="86"/>
      <c r="D53" s="283">
        <v>-8.5999999999999993E-2</v>
      </c>
      <c r="E53" s="283">
        <f t="shared" si="2"/>
        <v>8.5999999999999993E-2</v>
      </c>
      <c r="F53" s="301">
        <f t="shared" si="3"/>
        <v>42.690794962456806</v>
      </c>
      <c r="W53" s="249"/>
      <c r="Z53" s="283">
        <v>-1.0999999999999999E-2</v>
      </c>
      <c r="AA53" s="283">
        <f t="shared" si="4"/>
        <v>1.0999999999999999E-2</v>
      </c>
      <c r="AB53" s="301">
        <f t="shared" si="5"/>
        <v>21.180763473053908</v>
      </c>
      <c r="AU53" s="86"/>
      <c r="AW53" s="283">
        <v>0.115</v>
      </c>
      <c r="AX53" s="283">
        <f t="shared" si="17"/>
        <v>9.999999999999995E-3</v>
      </c>
      <c r="AY53" s="273">
        <f t="shared" si="18"/>
        <v>0.12</v>
      </c>
      <c r="AZ53" s="290">
        <f t="shared" si="19"/>
        <v>1.1999999999999995E-4</v>
      </c>
      <c r="BA53" s="13">
        <f t="shared" si="26"/>
        <v>-115132.49374279923</v>
      </c>
      <c r="BE53" s="283">
        <v>-7.1999999999999995E-2</v>
      </c>
      <c r="BF53" s="283">
        <f t="shared" si="20"/>
        <v>3.3000000000000002E-2</v>
      </c>
      <c r="BG53" s="273">
        <f t="shared" si="21"/>
        <v>8.8499999999999995E-2</v>
      </c>
      <c r="BH53" s="290">
        <f t="shared" si="22"/>
        <v>1.1682E-4</v>
      </c>
      <c r="BI53" s="290">
        <f t="shared" si="23"/>
        <v>3.4682000000000002E-4</v>
      </c>
      <c r="BJ53" s="291">
        <f t="shared" si="12"/>
        <v>-831880.23916411772</v>
      </c>
      <c r="BL53" s="283">
        <v>-7.9000000000000001E-2</v>
      </c>
      <c r="BM53" s="310">
        <f t="shared" si="24"/>
        <v>-0.78117397004489308</v>
      </c>
      <c r="CC53" s="249"/>
      <c r="CD53" s="86"/>
      <c r="CF53" s="283">
        <v>0.02</v>
      </c>
      <c r="CG53" s="273">
        <f t="shared" ref="CG53:CG83" si="27">$CG$15 - ABS(CF53)</f>
        <v>3.0000000000000002E-2</v>
      </c>
      <c r="CH53" s="285">
        <f t="shared" si="13"/>
        <v>3.5000000000000003E-2</v>
      </c>
      <c r="CI53" s="290">
        <f t="shared" ref="CI53:CI83" si="28">2 * $CG$17 * CG53 * CH53</f>
        <v>4.2000000000000011E-5</v>
      </c>
      <c r="CJ53" s="273">
        <f t="shared" ref="CJ53:CJ83" si="29">( $CG$13 * CI53) / ($CG$16 * $CG$14)</f>
        <v>-371351.04790419195</v>
      </c>
      <c r="CL53" s="293"/>
      <c r="CM53" s="283">
        <v>1.2999999999999999E-2</v>
      </c>
      <c r="CN53" s="273">
        <f t="shared" si="14"/>
        <v>7.000000000000001E-3</v>
      </c>
      <c r="CO53" s="285">
        <f t="shared" si="15"/>
        <v>1.6500000000000001E-2</v>
      </c>
      <c r="CP53" s="294">
        <f t="shared" si="16"/>
        <v>2.8875000000000004E-5</v>
      </c>
      <c r="CQ53" s="294">
        <f t="shared" si="9"/>
        <v>7.0875000000000015E-5</v>
      </c>
      <c r="CR53">
        <f t="shared" si="10"/>
        <v>-100264.78293413183</v>
      </c>
      <c r="CT53" s="283">
        <v>-4.0000000000000001E-3</v>
      </c>
      <c r="CU53" s="310">
        <f t="shared" si="25"/>
        <v>-0.12732035928143726</v>
      </c>
      <c r="DL53" s="249"/>
    </row>
    <row r="54" spans="2:116">
      <c r="B54" s="86"/>
      <c r="D54" s="282">
        <v>-8.5000000000000006E-2</v>
      </c>
      <c r="E54" s="283">
        <f t="shared" si="2"/>
        <v>8.5000000000000006E-2</v>
      </c>
      <c r="F54" s="301">
        <f t="shared" si="3"/>
        <v>42.194390369870106</v>
      </c>
      <c r="W54" s="249"/>
      <c r="Z54" s="283">
        <v>-0.01</v>
      </c>
      <c r="AA54" s="283">
        <f t="shared" si="4"/>
        <v>0.01</v>
      </c>
      <c r="AB54" s="301">
        <f t="shared" si="5"/>
        <v>19.255239520958096</v>
      </c>
      <c r="AU54" s="86"/>
      <c r="AW54" s="283">
        <v>0.11600000000000001</v>
      </c>
      <c r="AX54" s="283">
        <f t="shared" si="17"/>
        <v>8.9999999999999941E-3</v>
      </c>
      <c r="AY54" s="273">
        <f t="shared" si="18"/>
        <v>0.1205</v>
      </c>
      <c r="AZ54" s="290">
        <f t="shared" si="19"/>
        <v>1.0844999999999993E-4</v>
      </c>
      <c r="BA54" s="13">
        <f t="shared" si="26"/>
        <v>-104050.99122005477</v>
      </c>
      <c r="BE54" s="282">
        <v>-7.0999999999999994E-2</v>
      </c>
      <c r="BF54" s="283">
        <f t="shared" si="20"/>
        <v>3.4000000000000002E-2</v>
      </c>
      <c r="BG54" s="273">
        <f t="shared" si="21"/>
        <v>8.7999999999999995E-2</v>
      </c>
      <c r="BH54" s="290">
        <f t="shared" si="22"/>
        <v>1.1968000000000001E-4</v>
      </c>
      <c r="BI54" s="290">
        <f t="shared" si="23"/>
        <v>3.4968000000000005E-4</v>
      </c>
      <c r="BJ54" s="291">
        <f t="shared" si="12"/>
        <v>-838740.21691629291</v>
      </c>
      <c r="BL54" s="283">
        <v>-7.8E-2</v>
      </c>
      <c r="BM54" s="310">
        <f t="shared" si="24"/>
        <v>-0.78870555401056786</v>
      </c>
      <c r="CC54" s="249"/>
      <c r="CD54" s="86"/>
      <c r="CF54" s="283">
        <v>2.1000000000000001E-2</v>
      </c>
      <c r="CG54" s="273">
        <f t="shared" si="27"/>
        <v>2.9000000000000001E-2</v>
      </c>
      <c r="CH54" s="285">
        <f t="shared" si="13"/>
        <v>3.5500000000000004E-2</v>
      </c>
      <c r="CI54" s="290">
        <f t="shared" si="28"/>
        <v>4.1180000000000002E-5</v>
      </c>
      <c r="CJ54" s="273">
        <f t="shared" si="29"/>
        <v>-364100.86077844334</v>
      </c>
      <c r="CL54" s="293"/>
      <c r="CM54" s="283">
        <v>1.4E-2</v>
      </c>
      <c r="CN54" s="273">
        <f t="shared" si="14"/>
        <v>6.0000000000000001E-3</v>
      </c>
      <c r="CO54" s="285">
        <f t="shared" si="15"/>
        <v>1.7000000000000001E-2</v>
      </c>
      <c r="CP54" s="294">
        <f t="shared" si="16"/>
        <v>2.5500000000000003E-5</v>
      </c>
      <c r="CQ54" s="294">
        <f t="shared" si="9"/>
        <v>6.7500000000000014E-5</v>
      </c>
      <c r="CR54">
        <f t="shared" si="10"/>
        <v>-95490.269461077929</v>
      </c>
      <c r="CT54" s="283">
        <v>-3.0000000000000001E-3</v>
      </c>
      <c r="CU54" s="310">
        <f t="shared" si="25"/>
        <v>-0.12855819610778454</v>
      </c>
      <c r="DL54" s="249"/>
    </row>
    <row r="55" spans="2:116">
      <c r="B55" s="86"/>
      <c r="D55" s="283">
        <v>-8.4000000000000005E-2</v>
      </c>
      <c r="E55" s="283">
        <f t="shared" si="2"/>
        <v>8.4000000000000005E-2</v>
      </c>
      <c r="F55" s="301">
        <f t="shared" si="3"/>
        <v>41.697985777283399</v>
      </c>
      <c r="W55" s="249"/>
      <c r="Z55" s="283">
        <v>-8.9999999999999993E-3</v>
      </c>
      <c r="AA55" s="283">
        <f t="shared" si="4"/>
        <v>8.9999999999999993E-3</v>
      </c>
      <c r="AB55" s="301">
        <f t="shared" si="5"/>
        <v>17.329715568862284</v>
      </c>
      <c r="AU55" s="86"/>
      <c r="AW55" s="283">
        <v>0.11700000000000001</v>
      </c>
      <c r="AX55" s="283">
        <f t="shared" si="17"/>
        <v>7.9999999999999932E-3</v>
      </c>
      <c r="AY55" s="273">
        <f t="shared" si="18"/>
        <v>0.121</v>
      </c>
      <c r="AZ55" s="290">
        <f t="shared" si="19"/>
        <v>9.6799999999999927E-5</v>
      </c>
      <c r="BA55" s="13">
        <f t="shared" si="26"/>
        <v>-92873.54495252468</v>
      </c>
      <c r="BE55" s="283">
        <v>-7.0000000000000007E-2</v>
      </c>
      <c r="BF55" s="283">
        <f t="shared" si="20"/>
        <v>3.4999999999999989E-2</v>
      </c>
      <c r="BG55" s="273">
        <f t="shared" si="21"/>
        <v>8.7499999999999994E-2</v>
      </c>
      <c r="BH55" s="290">
        <f t="shared" si="22"/>
        <v>1.2249999999999994E-4</v>
      </c>
      <c r="BI55" s="290">
        <f t="shared" si="23"/>
        <v>3.5249999999999995E-4</v>
      </c>
      <c r="BJ55" s="291">
        <f t="shared" si="12"/>
        <v>-845504.25092368212</v>
      </c>
      <c r="BL55" s="283">
        <v>-7.6999999999999999E-2</v>
      </c>
      <c r="BM55" s="310">
        <f t="shared" si="24"/>
        <v>-0.79614119423145713</v>
      </c>
      <c r="CC55" s="249"/>
      <c r="CD55" s="86"/>
      <c r="CF55" s="283">
        <v>2.1999999999999999E-2</v>
      </c>
      <c r="CG55" s="273">
        <f t="shared" si="27"/>
        <v>2.8000000000000004E-2</v>
      </c>
      <c r="CH55" s="285">
        <f t="shared" si="13"/>
        <v>3.6000000000000004E-2</v>
      </c>
      <c r="CI55" s="290">
        <f t="shared" si="28"/>
        <v>4.0320000000000007E-5</v>
      </c>
      <c r="CJ55" s="273">
        <f t="shared" si="29"/>
        <v>-356497.00598802423</v>
      </c>
      <c r="CL55" s="293"/>
      <c r="CM55" s="283">
        <v>1.4999999999999999E-2</v>
      </c>
      <c r="CN55" s="273">
        <f t="shared" si="14"/>
        <v>5.000000000000001E-3</v>
      </c>
      <c r="CO55" s="285">
        <f t="shared" si="15"/>
        <v>1.7500000000000002E-2</v>
      </c>
      <c r="CP55" s="294">
        <f t="shared" si="16"/>
        <v>2.1875000000000007E-5</v>
      </c>
      <c r="CQ55" s="294">
        <f t="shared" si="9"/>
        <v>6.3875000000000021E-5</v>
      </c>
      <c r="CR55">
        <f t="shared" si="10"/>
        <v>-90362.088323353382</v>
      </c>
      <c r="CT55" s="283">
        <v>-2E-3</v>
      </c>
      <c r="CU55" s="310">
        <f t="shared" si="25"/>
        <v>-0.12944236526946121</v>
      </c>
      <c r="DL55" s="249"/>
    </row>
    <row r="56" spans="2:116">
      <c r="B56" s="86"/>
      <c r="D56" s="282">
        <v>-8.3000000000000004E-2</v>
      </c>
      <c r="E56" s="283">
        <f t="shared" si="2"/>
        <v>8.3000000000000004E-2</v>
      </c>
      <c r="F56" s="301">
        <f t="shared" si="3"/>
        <v>41.201581184696693</v>
      </c>
      <c r="W56" s="249"/>
      <c r="Z56" s="283">
        <v>-8.0000000000000002E-3</v>
      </c>
      <c r="AA56" s="283">
        <f t="shared" si="4"/>
        <v>8.0000000000000002E-3</v>
      </c>
      <c r="AB56" s="301">
        <f t="shared" si="5"/>
        <v>15.404191616766479</v>
      </c>
      <c r="AU56" s="86"/>
      <c r="AW56" s="283">
        <v>0.11799999999999999</v>
      </c>
      <c r="AX56" s="283">
        <f t="shared" si="17"/>
        <v>7.0000000000000062E-3</v>
      </c>
      <c r="AY56" s="273">
        <f t="shared" si="18"/>
        <v>0.1215</v>
      </c>
      <c r="AZ56" s="290">
        <f t="shared" si="19"/>
        <v>8.5050000000000075E-5</v>
      </c>
      <c r="BA56" s="13">
        <f t="shared" si="26"/>
        <v>-81600.154940209046</v>
      </c>
      <c r="BE56" s="282">
        <v>-6.9000000000000006E-2</v>
      </c>
      <c r="BF56" s="283">
        <f t="shared" si="20"/>
        <v>3.599999999999999E-2</v>
      </c>
      <c r="BG56" s="273">
        <f t="shared" si="21"/>
        <v>8.6999999999999994E-2</v>
      </c>
      <c r="BH56" s="290">
        <f t="shared" si="22"/>
        <v>1.2527999999999997E-4</v>
      </c>
      <c r="BI56" s="290">
        <f t="shared" si="23"/>
        <v>3.5528000000000003E-4</v>
      </c>
      <c r="BJ56" s="291">
        <f t="shared" si="12"/>
        <v>-852172.34118628618</v>
      </c>
      <c r="BL56" s="283">
        <v>-7.5999999999999998E-2</v>
      </c>
      <c r="BM56" s="310">
        <f t="shared" si="24"/>
        <v>-0.80348089070756057</v>
      </c>
      <c r="CC56" s="249"/>
      <c r="CD56" s="86"/>
      <c r="CF56" s="283">
        <v>2.3E-2</v>
      </c>
      <c r="CG56" s="273">
        <f t="shared" si="27"/>
        <v>2.7000000000000003E-2</v>
      </c>
      <c r="CH56" s="285">
        <f t="shared" si="13"/>
        <v>3.6500000000000005E-2</v>
      </c>
      <c r="CI56" s="290">
        <f t="shared" si="28"/>
        <v>3.9420000000000012E-5</v>
      </c>
      <c r="CJ56" s="273">
        <f t="shared" si="29"/>
        <v>-348539.48353293445</v>
      </c>
      <c r="CL56" s="293"/>
      <c r="CM56" s="283">
        <v>1.6E-2</v>
      </c>
      <c r="CN56" s="273">
        <f t="shared" si="14"/>
        <v>4.0000000000000001E-3</v>
      </c>
      <c r="CO56" s="285">
        <f t="shared" si="15"/>
        <v>1.8000000000000002E-2</v>
      </c>
      <c r="CP56" s="294">
        <f t="shared" si="16"/>
        <v>1.8000000000000004E-5</v>
      </c>
      <c r="CQ56" s="294">
        <f t="shared" si="9"/>
        <v>6.0000000000000015E-5</v>
      </c>
      <c r="CR56">
        <f t="shared" si="10"/>
        <v>-84880.239520958174</v>
      </c>
      <c r="CT56" s="283">
        <v>-1E-3</v>
      </c>
      <c r="CU56" s="310">
        <f t="shared" si="25"/>
        <v>-0.12997286676646716</v>
      </c>
      <c r="DL56" s="249"/>
    </row>
    <row r="57" spans="2:116">
      <c r="B57" s="86"/>
      <c r="D57" s="283">
        <v>-8.2000000000000003E-2</v>
      </c>
      <c r="E57" s="283">
        <f t="shared" si="2"/>
        <v>8.2000000000000003E-2</v>
      </c>
      <c r="F57" s="301">
        <f t="shared" si="3"/>
        <v>40.705176592109986</v>
      </c>
      <c r="W57" s="249"/>
      <c r="Z57" s="283">
        <v>-7.0000000000000097E-3</v>
      </c>
      <c r="AA57" s="283">
        <f t="shared" si="4"/>
        <v>7.0000000000000097E-3</v>
      </c>
      <c r="AB57" s="301">
        <f t="shared" si="5"/>
        <v>13.478667664670688</v>
      </c>
      <c r="AU57" s="86"/>
      <c r="AW57" s="283">
        <v>0.11899999999999999</v>
      </c>
      <c r="AX57" s="283">
        <f t="shared" si="17"/>
        <v>6.0000000000000053E-3</v>
      </c>
      <c r="AY57" s="273">
        <f t="shared" si="18"/>
        <v>0.122</v>
      </c>
      <c r="AZ57" s="290">
        <f t="shared" si="19"/>
        <v>7.3200000000000072E-5</v>
      </c>
      <c r="BA57" s="13">
        <f t="shared" si="26"/>
        <v>-70230.821183107619</v>
      </c>
      <c r="BE57" s="283">
        <v>-6.8000000000000005E-2</v>
      </c>
      <c r="BF57" s="283">
        <f t="shared" si="20"/>
        <v>3.6999999999999991E-2</v>
      </c>
      <c r="BG57" s="273">
        <f t="shared" si="21"/>
        <v>8.6499999999999994E-2</v>
      </c>
      <c r="BH57" s="290">
        <f t="shared" si="22"/>
        <v>1.2801999999999996E-4</v>
      </c>
      <c r="BI57" s="290">
        <f t="shared" si="23"/>
        <v>3.5802000000000002E-4</v>
      </c>
      <c r="BJ57" s="291">
        <f t="shared" si="12"/>
        <v>-858744.48770410416</v>
      </c>
      <c r="BL57" s="283">
        <v>-7.4999999999999997E-2</v>
      </c>
      <c r="BM57" s="310">
        <f t="shared" si="24"/>
        <v>-0.8107246434388784</v>
      </c>
      <c r="CC57" s="249"/>
      <c r="CD57" s="86"/>
      <c r="CF57" s="283">
        <v>2.4E-2</v>
      </c>
      <c r="CG57" s="273">
        <f t="shared" si="27"/>
        <v>2.6000000000000002E-2</v>
      </c>
      <c r="CH57" s="285">
        <f t="shared" si="13"/>
        <v>3.7000000000000005E-2</v>
      </c>
      <c r="CI57" s="290">
        <f t="shared" si="28"/>
        <v>3.8480000000000011E-5</v>
      </c>
      <c r="CJ57" s="273">
        <f t="shared" si="29"/>
        <v>-340228.29341317399</v>
      </c>
      <c r="CL57" s="293"/>
      <c r="CM57" s="283">
        <v>1.7000000000000001E-2</v>
      </c>
      <c r="CN57" s="273">
        <f t="shared" si="14"/>
        <v>2.9999999999999992E-3</v>
      </c>
      <c r="CO57" s="285">
        <f t="shared" si="15"/>
        <v>1.8500000000000003E-2</v>
      </c>
      <c r="CP57" s="294">
        <f t="shared" si="16"/>
        <v>1.3874999999999998E-5</v>
      </c>
      <c r="CQ57" s="294">
        <f t="shared" si="9"/>
        <v>5.587500000000001E-5</v>
      </c>
      <c r="CR57">
        <f t="shared" si="10"/>
        <v>-79044.723053892289</v>
      </c>
      <c r="CT57" s="283">
        <v>0</v>
      </c>
      <c r="CU57" s="310">
        <f t="shared" si="25"/>
        <v>-0.13014970059880251</v>
      </c>
      <c r="DL57" s="249"/>
    </row>
    <row r="58" spans="2:116">
      <c r="B58" s="86"/>
      <c r="D58" s="282">
        <v>-8.1000000000000003E-2</v>
      </c>
      <c r="E58" s="283">
        <f t="shared" si="2"/>
        <v>8.1000000000000003E-2</v>
      </c>
      <c r="F58" s="301">
        <f t="shared" si="3"/>
        <v>40.208771999523272</v>
      </c>
      <c r="W58" s="249"/>
      <c r="Z58" s="283">
        <v>-6.0000000000000097E-3</v>
      </c>
      <c r="AA58" s="283">
        <f t="shared" si="4"/>
        <v>6.0000000000000097E-3</v>
      </c>
      <c r="AB58" s="301">
        <f t="shared" si="5"/>
        <v>11.553143712574878</v>
      </c>
      <c r="AU58" s="86"/>
      <c r="AW58" s="283">
        <v>0.12</v>
      </c>
      <c r="AX58" s="283">
        <f t="shared" si="17"/>
        <v>5.0000000000000044E-3</v>
      </c>
      <c r="AY58" s="273">
        <f t="shared" si="18"/>
        <v>0.1225</v>
      </c>
      <c r="AZ58" s="290">
        <f t="shared" si="19"/>
        <v>6.1250000000000052E-5</v>
      </c>
      <c r="BA58" s="13">
        <f t="shared" si="26"/>
        <v>-58765.543681220515</v>
      </c>
      <c r="BE58" s="282">
        <v>-6.7000000000000004E-2</v>
      </c>
      <c r="BF58" s="283">
        <f t="shared" si="20"/>
        <v>3.7999999999999992E-2</v>
      </c>
      <c r="BG58" s="273">
        <f t="shared" si="21"/>
        <v>8.5999999999999993E-2</v>
      </c>
      <c r="BH58" s="290">
        <f t="shared" si="22"/>
        <v>1.3071999999999997E-4</v>
      </c>
      <c r="BI58" s="290">
        <f t="shared" si="23"/>
        <v>3.6072000000000003E-4</v>
      </c>
      <c r="BJ58" s="291">
        <f t="shared" si="12"/>
        <v>-865220.69047713664</v>
      </c>
      <c r="BL58" s="283">
        <v>-7.3999999999999996E-2</v>
      </c>
      <c r="BM58" s="310">
        <f t="shared" si="24"/>
        <v>-0.81787245242541062</v>
      </c>
      <c r="CC58" s="249"/>
      <c r="CD58" s="86"/>
      <c r="CF58" s="283">
        <v>2.5000000000000001E-2</v>
      </c>
      <c r="CG58" s="273">
        <f t="shared" si="27"/>
        <v>2.5000000000000001E-2</v>
      </c>
      <c r="CH58" s="285">
        <f t="shared" si="13"/>
        <v>3.7500000000000006E-2</v>
      </c>
      <c r="CI58" s="290">
        <f t="shared" si="28"/>
        <v>3.7500000000000003E-5</v>
      </c>
      <c r="CJ58" s="273">
        <f t="shared" si="29"/>
        <v>-331563.43562874279</v>
      </c>
      <c r="CL58" s="293"/>
      <c r="CM58" s="283">
        <v>1.7999999999999999E-2</v>
      </c>
      <c r="CN58" s="273">
        <f t="shared" si="14"/>
        <v>2.0000000000000018E-3</v>
      </c>
      <c r="CO58" s="285">
        <f t="shared" si="15"/>
        <v>1.9E-2</v>
      </c>
      <c r="CP58" s="294">
        <f t="shared" si="16"/>
        <v>9.500000000000009E-6</v>
      </c>
      <c r="CQ58" s="294">
        <f t="shared" si="9"/>
        <v>5.1500000000000019E-5</v>
      </c>
      <c r="CR58">
        <f t="shared" si="10"/>
        <v>-72855.538922155771</v>
      </c>
      <c r="CT58" s="283">
        <v>9.9999999999999395E-4</v>
      </c>
      <c r="CU58" s="310">
        <f t="shared" si="25"/>
        <v>-0.12997286676646716</v>
      </c>
      <c r="DL58" s="249"/>
    </row>
    <row r="59" spans="2:116">
      <c r="B59" s="86"/>
      <c r="D59" s="283">
        <v>-0.08</v>
      </c>
      <c r="E59" s="283">
        <f t="shared" si="2"/>
        <v>0.08</v>
      </c>
      <c r="F59" s="301">
        <f t="shared" si="3"/>
        <v>39.712367406936565</v>
      </c>
      <c r="W59" s="249"/>
      <c r="Z59" s="283">
        <v>-5.0000000000000001E-3</v>
      </c>
      <c r="AA59" s="283">
        <f t="shared" si="4"/>
        <v>5.0000000000000001E-3</v>
      </c>
      <c r="AB59" s="301">
        <f t="shared" si="5"/>
        <v>9.6276197604790479</v>
      </c>
      <c r="AU59" s="86"/>
      <c r="AW59" s="283">
        <v>0.121</v>
      </c>
      <c r="AX59" s="283">
        <f t="shared" si="17"/>
        <v>4.0000000000000036E-3</v>
      </c>
      <c r="AY59" s="273">
        <f t="shared" si="18"/>
        <v>0.123</v>
      </c>
      <c r="AZ59" s="290">
        <f t="shared" si="19"/>
        <v>4.9200000000000051E-5</v>
      </c>
      <c r="BA59" s="13">
        <f t="shared" si="26"/>
        <v>-47204.32243454775</v>
      </c>
      <c r="BE59" s="283">
        <v>-6.6000000000000003E-2</v>
      </c>
      <c r="BF59" s="283">
        <f t="shared" si="20"/>
        <v>3.8999999999999993E-2</v>
      </c>
      <c r="BG59" s="273">
        <f t="shared" si="21"/>
        <v>8.5499999999999993E-2</v>
      </c>
      <c r="BH59" s="290">
        <f t="shared" si="22"/>
        <v>1.3337999999999997E-4</v>
      </c>
      <c r="BI59" s="290">
        <f t="shared" si="23"/>
        <v>3.6338000000000001E-4</v>
      </c>
      <c r="BJ59" s="291">
        <f t="shared" si="12"/>
        <v>-871600.9495053835</v>
      </c>
      <c r="BL59" s="283">
        <v>-7.2999999999999995E-2</v>
      </c>
      <c r="BM59" s="310">
        <f t="shared" si="24"/>
        <v>-0.8249243176671569</v>
      </c>
      <c r="CC59" s="249"/>
      <c r="CD59" s="86"/>
      <c r="CF59" s="283">
        <v>2.5999999999999999E-2</v>
      </c>
      <c r="CG59" s="273">
        <f t="shared" si="27"/>
        <v>2.4000000000000004E-2</v>
      </c>
      <c r="CH59" s="285">
        <f t="shared" si="13"/>
        <v>3.7999999999999999E-2</v>
      </c>
      <c r="CI59" s="290">
        <f t="shared" si="28"/>
        <v>3.6480000000000003E-5</v>
      </c>
      <c r="CJ59" s="273">
        <f t="shared" si="29"/>
        <v>-322544.91017964098</v>
      </c>
      <c r="CL59" s="293"/>
      <c r="CM59" s="283">
        <v>1.9E-2</v>
      </c>
      <c r="CN59" s="273">
        <f t="shared" si="14"/>
        <v>1.0000000000000009E-3</v>
      </c>
      <c r="CO59" s="285">
        <f t="shared" si="15"/>
        <v>1.95E-2</v>
      </c>
      <c r="CP59" s="294">
        <f t="shared" si="16"/>
        <v>4.8750000000000041E-6</v>
      </c>
      <c r="CQ59" s="294">
        <f t="shared" si="9"/>
        <v>4.6875000000000015E-5</v>
      </c>
      <c r="CR59">
        <f t="shared" si="10"/>
        <v>-66312.687125748576</v>
      </c>
      <c r="CT59" s="283">
        <v>1.9999999999999901E-3</v>
      </c>
      <c r="CU59" s="310">
        <f t="shared" si="25"/>
        <v>-0.12944236526946121</v>
      </c>
      <c r="DL59" s="249"/>
    </row>
    <row r="60" spans="2:116">
      <c r="B60" s="86"/>
      <c r="D60" s="282">
        <v>-7.9000000000000001E-2</v>
      </c>
      <c r="E60" s="283">
        <f t="shared" si="2"/>
        <v>7.9000000000000001E-2</v>
      </c>
      <c r="F60" s="301">
        <f t="shared" si="3"/>
        <v>39.215962814349858</v>
      </c>
      <c r="W60" s="249"/>
      <c r="Z60" s="283">
        <v>-4.0000000000000001E-3</v>
      </c>
      <c r="AA60" s="283">
        <f t="shared" si="4"/>
        <v>4.0000000000000001E-3</v>
      </c>
      <c r="AB60" s="301">
        <f t="shared" si="5"/>
        <v>7.7020958083832394</v>
      </c>
      <c r="AU60" s="86"/>
      <c r="AW60" s="283">
        <v>0.122</v>
      </c>
      <c r="AX60" s="283">
        <f t="shared" si="17"/>
        <v>3.0000000000000027E-3</v>
      </c>
      <c r="AY60" s="273">
        <f t="shared" si="18"/>
        <v>0.1235</v>
      </c>
      <c r="AZ60" s="290">
        <f t="shared" si="19"/>
        <v>3.7050000000000033E-5</v>
      </c>
      <c r="BA60" s="13">
        <f t="shared" si="26"/>
        <v>-35547.157443089309</v>
      </c>
      <c r="BE60" s="282">
        <v>-6.5000000000000002E-2</v>
      </c>
      <c r="BF60" s="283">
        <f t="shared" si="20"/>
        <v>3.9999999999999994E-2</v>
      </c>
      <c r="BG60" s="273">
        <f t="shared" si="21"/>
        <v>8.4999999999999992E-2</v>
      </c>
      <c r="BH60" s="290">
        <f t="shared" si="22"/>
        <v>1.3599999999999997E-4</v>
      </c>
      <c r="BI60" s="290">
        <f t="shared" si="23"/>
        <v>3.6600000000000001E-4</v>
      </c>
      <c r="BJ60" s="291">
        <f t="shared" si="12"/>
        <v>-877885.26478884451</v>
      </c>
      <c r="BL60" s="283">
        <v>-7.1999999999999995E-2</v>
      </c>
      <c r="BM60" s="310">
        <f t="shared" si="24"/>
        <v>-0.83188023916411769</v>
      </c>
      <c r="CC60" s="249"/>
      <c r="CD60" s="86"/>
      <c r="CF60" s="283">
        <v>2.7E-2</v>
      </c>
      <c r="CG60" s="273">
        <f t="shared" si="27"/>
        <v>2.3000000000000003E-2</v>
      </c>
      <c r="CH60" s="285">
        <f t="shared" si="13"/>
        <v>3.85E-2</v>
      </c>
      <c r="CI60" s="290">
        <f t="shared" si="28"/>
        <v>3.5420000000000003E-5</v>
      </c>
      <c r="CJ60" s="273">
        <f t="shared" si="29"/>
        <v>-313172.71706586849</v>
      </c>
      <c r="CL60" s="293"/>
      <c r="CM60" s="283">
        <v>0.02</v>
      </c>
      <c r="CN60" s="273">
        <f t="shared" si="14"/>
        <v>0</v>
      </c>
      <c r="CO60" s="285">
        <f>(CN60/2) + ABS(CM60)</f>
        <v>0.02</v>
      </c>
      <c r="CP60" s="294">
        <f t="shared" si="16"/>
        <v>0</v>
      </c>
      <c r="CQ60" s="294">
        <f t="shared" si="9"/>
        <v>4.2000000000000011E-5</v>
      </c>
      <c r="CR60">
        <f t="shared" si="10"/>
        <v>-59416.167664670713</v>
      </c>
      <c r="CT60" s="283">
        <v>3.0000000000000001E-3</v>
      </c>
      <c r="CU60" s="310">
        <f t="shared" si="25"/>
        <v>-0.12855819610778454</v>
      </c>
      <c r="DL60" s="249"/>
    </row>
    <row r="61" spans="2:116">
      <c r="B61" s="86"/>
      <c r="D61" s="283">
        <v>-7.8E-2</v>
      </c>
      <c r="E61" s="283">
        <f t="shared" si="2"/>
        <v>7.8E-2</v>
      </c>
      <c r="F61" s="301">
        <f t="shared" si="3"/>
        <v>38.719558221763151</v>
      </c>
      <c r="W61" s="249"/>
      <c r="Z61" s="283">
        <v>-3.0000000000000001E-3</v>
      </c>
      <c r="AA61" s="283">
        <f t="shared" si="4"/>
        <v>3.0000000000000001E-3</v>
      </c>
      <c r="AB61" s="301">
        <f t="shared" si="5"/>
        <v>5.7765718562874291</v>
      </c>
      <c r="AU61" s="86"/>
      <c r="AW61" s="283">
        <v>0.123</v>
      </c>
      <c r="AX61" s="283">
        <f t="shared" si="17"/>
        <v>2.0000000000000018E-3</v>
      </c>
      <c r="AY61" s="273">
        <f t="shared" si="18"/>
        <v>0.124</v>
      </c>
      <c r="AZ61" s="290">
        <f t="shared" si="19"/>
        <v>2.4800000000000023E-5</v>
      </c>
      <c r="BA61" s="13">
        <f t="shared" si="26"/>
        <v>-23794.048706845206</v>
      </c>
      <c r="BE61" s="283">
        <v>-6.4000000000000001E-2</v>
      </c>
      <c r="BF61" s="283">
        <f t="shared" si="20"/>
        <v>4.0999999999999995E-2</v>
      </c>
      <c r="BG61" s="273">
        <f t="shared" si="21"/>
        <v>8.4499999999999992E-2</v>
      </c>
      <c r="BH61" s="290">
        <f t="shared" si="22"/>
        <v>1.3857999999999996E-4</v>
      </c>
      <c r="BI61" s="290">
        <f t="shared" si="23"/>
        <v>3.6857999999999997E-4</v>
      </c>
      <c r="BJ61" s="291">
        <f t="shared" si="12"/>
        <v>-884073.63632752001</v>
      </c>
      <c r="BL61" s="283">
        <v>-7.0999999999999994E-2</v>
      </c>
      <c r="BM61" s="310">
        <f t="shared" si="24"/>
        <v>-0.83874021691629286</v>
      </c>
      <c r="CC61" s="249"/>
      <c r="CD61" s="86"/>
      <c r="CF61" s="283">
        <v>2.8000000000000001E-2</v>
      </c>
      <c r="CG61" s="273">
        <f t="shared" si="27"/>
        <v>2.2000000000000002E-2</v>
      </c>
      <c r="CH61" s="285">
        <f t="shared" si="13"/>
        <v>3.9E-2</v>
      </c>
      <c r="CI61" s="290">
        <f t="shared" si="28"/>
        <v>3.4320000000000003E-5</v>
      </c>
      <c r="CJ61" s="273">
        <f t="shared" si="29"/>
        <v>-303446.85628742538</v>
      </c>
      <c r="CT61" s="283">
        <v>4.0000000000000001E-3</v>
      </c>
      <c r="CU61" s="310">
        <f t="shared" si="25"/>
        <v>-0.12732035928143726</v>
      </c>
      <c r="DL61" s="249"/>
    </row>
    <row r="62" spans="2:116">
      <c r="B62" s="86"/>
      <c r="D62" s="282">
        <v>-7.6999999999999999E-2</v>
      </c>
      <c r="E62" s="283">
        <f t="shared" si="2"/>
        <v>7.6999999999999999E-2</v>
      </c>
      <c r="F62" s="301">
        <f t="shared" si="3"/>
        <v>38.223153629176444</v>
      </c>
      <c r="W62" s="249"/>
      <c r="Z62" s="283">
        <v>-2E-3</v>
      </c>
      <c r="AA62" s="283">
        <f t="shared" si="4"/>
        <v>2E-3</v>
      </c>
      <c r="AB62" s="301">
        <f t="shared" si="5"/>
        <v>3.8510479041916197</v>
      </c>
      <c r="AU62" s="86"/>
      <c r="AW62" s="283">
        <v>0.124</v>
      </c>
      <c r="AX62" s="283">
        <f t="shared" si="17"/>
        <v>1.0000000000000009E-3</v>
      </c>
      <c r="AY62" s="273">
        <f t="shared" si="18"/>
        <v>0.1245</v>
      </c>
      <c r="AZ62" s="290">
        <f t="shared" si="19"/>
        <v>1.2450000000000013E-5</v>
      </c>
      <c r="BA62" s="13">
        <f t="shared" si="26"/>
        <v>-11944.996225815437</v>
      </c>
      <c r="BE62" s="282">
        <v>-6.3E-2</v>
      </c>
      <c r="BF62" s="283">
        <f t="shared" si="20"/>
        <v>4.1999999999999996E-2</v>
      </c>
      <c r="BG62" s="273">
        <f t="shared" si="21"/>
        <v>8.3999999999999991E-2</v>
      </c>
      <c r="BH62" s="290">
        <f t="shared" si="22"/>
        <v>1.4111999999999998E-4</v>
      </c>
      <c r="BI62" s="290">
        <f t="shared" si="23"/>
        <v>3.7112000000000001E-4</v>
      </c>
      <c r="BJ62" s="291">
        <f t="shared" si="12"/>
        <v>-890166.0641214099</v>
      </c>
      <c r="BL62" s="283">
        <v>-7.0000000000000007E-2</v>
      </c>
      <c r="BM62" s="310">
        <f t="shared" si="24"/>
        <v>-0.84550425092368209</v>
      </c>
      <c r="CC62" s="249"/>
      <c r="CD62" s="86"/>
      <c r="CF62" s="283">
        <v>2.9000000000000001E-2</v>
      </c>
      <c r="CG62" s="273">
        <f t="shared" si="27"/>
        <v>2.1000000000000001E-2</v>
      </c>
      <c r="CH62" s="285">
        <f t="shared" si="13"/>
        <v>3.95E-2</v>
      </c>
      <c r="CI62" s="290">
        <f t="shared" si="28"/>
        <v>3.3180000000000004E-5</v>
      </c>
      <c r="CJ62" s="273">
        <f t="shared" si="29"/>
        <v>-293367.3278443116</v>
      </c>
      <c r="CT62" s="283">
        <v>5.0000000000000001E-3</v>
      </c>
      <c r="CU62" s="310">
        <f t="shared" si="25"/>
        <v>-0.12572885479041926</v>
      </c>
      <c r="DL62" s="249"/>
    </row>
    <row r="63" spans="2:116">
      <c r="B63" s="86"/>
      <c r="D63" s="283">
        <v>-7.5999999999999998E-2</v>
      </c>
      <c r="E63" s="283">
        <f t="shared" si="2"/>
        <v>7.5999999999999998E-2</v>
      </c>
      <c r="F63" s="301">
        <f t="shared" si="3"/>
        <v>37.726749036589744</v>
      </c>
      <c r="W63" s="249"/>
      <c r="Z63" s="283">
        <v>-1E-3</v>
      </c>
      <c r="AA63" s="283">
        <f t="shared" si="4"/>
        <v>1E-3</v>
      </c>
      <c r="AB63" s="301">
        <f t="shared" si="5"/>
        <v>1.9255239520958098</v>
      </c>
      <c r="AU63" s="86"/>
      <c r="AW63" s="283">
        <v>0.125</v>
      </c>
      <c r="AX63" s="283">
        <f t="shared" si="17"/>
        <v>0</v>
      </c>
      <c r="AY63" s="273">
        <f t="shared" si="18"/>
        <v>0.125</v>
      </c>
      <c r="AZ63" s="290">
        <f t="shared" si="19"/>
        <v>0</v>
      </c>
      <c r="BA63" s="13">
        <f t="shared" si="26"/>
        <v>0</v>
      </c>
      <c r="BE63" s="283">
        <v>-6.2E-2</v>
      </c>
      <c r="BF63" s="283">
        <f t="shared" si="20"/>
        <v>4.2999999999999997E-2</v>
      </c>
      <c r="BG63" s="273">
        <f t="shared" si="21"/>
        <v>8.3499999999999991E-2</v>
      </c>
      <c r="BH63" s="290">
        <f t="shared" si="22"/>
        <v>1.4361999999999998E-4</v>
      </c>
      <c r="BI63" s="290">
        <f t="shared" si="23"/>
        <v>3.7362000000000002E-4</v>
      </c>
      <c r="BJ63" s="291">
        <f t="shared" si="12"/>
        <v>-896162.54817051394</v>
      </c>
      <c r="BL63" s="283">
        <v>-6.9000000000000006E-2</v>
      </c>
      <c r="BM63" s="310">
        <f t="shared" si="24"/>
        <v>-0.85217234118628615</v>
      </c>
      <c r="CC63" s="249"/>
      <c r="CD63" s="86"/>
      <c r="CF63" s="283">
        <v>0.03</v>
      </c>
      <c r="CG63" s="273">
        <f t="shared" si="27"/>
        <v>2.0000000000000004E-2</v>
      </c>
      <c r="CH63" s="285">
        <f t="shared" si="13"/>
        <v>0.04</v>
      </c>
      <c r="CI63" s="290">
        <f t="shared" si="28"/>
        <v>3.2000000000000005E-5</v>
      </c>
      <c r="CJ63" s="273">
        <f t="shared" si="29"/>
        <v>-282934.1317365272</v>
      </c>
      <c r="CT63" s="283">
        <v>6.0000000000000001E-3</v>
      </c>
      <c r="CU63" s="310">
        <f t="shared" si="25"/>
        <v>-0.12378368263473065</v>
      </c>
      <c r="DL63" s="249"/>
    </row>
    <row r="64" spans="2:116">
      <c r="B64" s="86"/>
      <c r="D64" s="282">
        <v>-7.4999999999999997E-2</v>
      </c>
      <c r="E64" s="283">
        <f t="shared" si="2"/>
        <v>7.4999999999999997E-2</v>
      </c>
      <c r="F64" s="301">
        <f t="shared" si="3"/>
        <v>37.23034444400303</v>
      </c>
      <c r="W64" s="249"/>
      <c r="Z64" s="283">
        <v>0</v>
      </c>
      <c r="AA64" s="283">
        <f t="shared" si="4"/>
        <v>0</v>
      </c>
      <c r="AB64" s="301">
        <f t="shared" si="5"/>
        <v>0</v>
      </c>
      <c r="AU64" s="86"/>
      <c r="BE64" s="282">
        <v>-6.0999999999999999E-2</v>
      </c>
      <c r="BF64" s="283">
        <f t="shared" si="20"/>
        <v>4.3999999999999997E-2</v>
      </c>
      <c r="BG64" s="273">
        <f t="shared" si="21"/>
        <v>8.299999999999999E-2</v>
      </c>
      <c r="BH64" s="290">
        <f t="shared" si="22"/>
        <v>1.4607999999999998E-4</v>
      </c>
      <c r="BI64" s="290">
        <f t="shared" si="23"/>
        <v>3.7607999999999999E-4</v>
      </c>
      <c r="BJ64" s="291">
        <f t="shared" si="12"/>
        <v>-902063.08847483236</v>
      </c>
      <c r="BL64" s="283">
        <v>-6.7999999999999894E-2</v>
      </c>
      <c r="BM64" s="310">
        <f t="shared" si="24"/>
        <v>-0.85874448770410416</v>
      </c>
      <c r="CC64" s="249"/>
      <c r="CD64" s="86"/>
      <c r="CF64" s="283">
        <v>3.1E-2</v>
      </c>
      <c r="CG64" s="273">
        <f t="shared" si="27"/>
        <v>1.9000000000000003E-2</v>
      </c>
      <c r="CH64" s="285">
        <f t="shared" si="13"/>
        <v>4.0500000000000001E-2</v>
      </c>
      <c r="CI64" s="290">
        <f t="shared" si="28"/>
        <v>3.0780000000000007E-5</v>
      </c>
      <c r="CJ64" s="273">
        <f t="shared" si="29"/>
        <v>-272147.26796407212</v>
      </c>
      <c r="CT64" s="283">
        <v>7.0000000000000999E-3</v>
      </c>
      <c r="CU64" s="310">
        <f t="shared" si="25"/>
        <v>-0.12148484281437137</v>
      </c>
      <c r="DL64" s="249"/>
    </row>
    <row r="65" spans="2:116">
      <c r="B65" s="86"/>
      <c r="D65" s="283">
        <v>-7.3999999999999996E-2</v>
      </c>
      <c r="E65" s="283">
        <f t="shared" si="2"/>
        <v>7.3999999999999996E-2</v>
      </c>
      <c r="F65" s="301">
        <f t="shared" si="3"/>
        <v>36.733939851416316</v>
      </c>
      <c r="W65" s="249"/>
      <c r="Y65" s="3" t="s">
        <v>445</v>
      </c>
      <c r="Z65" s="283">
        <v>9.9999999999999395E-4</v>
      </c>
      <c r="AA65" s="283">
        <f t="shared" si="4"/>
        <v>9.9999999999999395E-4</v>
      </c>
      <c r="AB65" s="301">
        <f>-( ($AA$10 *AA65) / $AA$11 )/1000000</f>
        <v>-1.9255239520957981</v>
      </c>
      <c r="AU65" s="86"/>
      <c r="BE65" s="283">
        <v>-0.06</v>
      </c>
      <c r="BF65" s="283">
        <f t="shared" si="20"/>
        <v>4.4999999999999998E-2</v>
      </c>
      <c r="BG65" s="273">
        <f t="shared" si="21"/>
        <v>8.249999999999999E-2</v>
      </c>
      <c r="BH65" s="290">
        <f t="shared" si="22"/>
        <v>1.4849999999999998E-4</v>
      </c>
      <c r="BI65" s="290">
        <f t="shared" si="23"/>
        <v>3.7850000000000004E-4</v>
      </c>
      <c r="BJ65" s="291">
        <f t="shared" si="12"/>
        <v>-907867.68503436528</v>
      </c>
      <c r="BL65" s="283">
        <v>-6.6999999999999907E-2</v>
      </c>
      <c r="BM65" s="310">
        <f t="shared" si="24"/>
        <v>-0.86522069047713668</v>
      </c>
      <c r="CC65" s="249"/>
      <c r="CD65" s="86"/>
      <c r="CF65" s="283">
        <v>3.2000000000000001E-2</v>
      </c>
      <c r="CG65" s="273">
        <f t="shared" si="27"/>
        <v>1.8000000000000002E-2</v>
      </c>
      <c r="CH65" s="285">
        <f t="shared" si="13"/>
        <v>4.1000000000000002E-2</v>
      </c>
      <c r="CI65" s="290">
        <f t="shared" si="28"/>
        <v>2.9520000000000002E-5</v>
      </c>
      <c r="CJ65" s="273">
        <f t="shared" si="29"/>
        <v>-261006.7365269463</v>
      </c>
      <c r="CT65" s="283">
        <v>8.0000000000001008E-3</v>
      </c>
      <c r="CU65" s="310">
        <f t="shared" si="25"/>
        <v>-0.1188323353293414</v>
      </c>
      <c r="DL65" s="249"/>
    </row>
    <row r="66" spans="2:116">
      <c r="B66" s="86"/>
      <c r="D66" s="282">
        <v>-7.2999999999999995E-2</v>
      </c>
      <c r="E66" s="283">
        <f t="shared" si="2"/>
        <v>7.2999999999999995E-2</v>
      </c>
      <c r="F66" s="301">
        <f t="shared" si="3"/>
        <v>36.237535258829617</v>
      </c>
      <c r="W66" s="249"/>
      <c r="Z66" s="283">
        <v>1.9999999999999901E-3</v>
      </c>
      <c r="AA66" s="283">
        <f t="shared" si="4"/>
        <v>1.9999999999999901E-3</v>
      </c>
      <c r="AB66" s="301">
        <f t="shared" ref="AB66:AB114" si="30">-( ($AA$10 *AA66) / $AA$11 )/1000000</f>
        <v>-3.8510479041916001</v>
      </c>
      <c r="AU66" s="86"/>
      <c r="BE66" s="282">
        <v>-5.8999999999999997E-2</v>
      </c>
      <c r="BF66" s="283">
        <f t="shared" si="20"/>
        <v>4.5999999999999999E-2</v>
      </c>
      <c r="BG66" s="273">
        <f t="shared" si="21"/>
        <v>8.199999999999999E-2</v>
      </c>
      <c r="BH66" s="290">
        <f t="shared" si="22"/>
        <v>1.5087999999999999E-4</v>
      </c>
      <c r="BI66" s="290">
        <f t="shared" si="23"/>
        <v>3.8088E-4</v>
      </c>
      <c r="BJ66" s="291">
        <f t="shared" si="12"/>
        <v>-913576.33784911234</v>
      </c>
      <c r="BL66" s="283">
        <v>-6.5999999999999906E-2</v>
      </c>
      <c r="BM66" s="310">
        <f t="shared" si="24"/>
        <v>-0.87160094950538347</v>
      </c>
      <c r="CC66" s="249"/>
      <c r="CD66" s="86"/>
      <c r="CF66" s="283">
        <v>3.3000000000000002E-2</v>
      </c>
      <c r="CG66" s="273">
        <f t="shared" si="27"/>
        <v>1.7000000000000001E-2</v>
      </c>
      <c r="CH66" s="285">
        <f t="shared" si="13"/>
        <v>4.1500000000000002E-2</v>
      </c>
      <c r="CI66" s="290">
        <f t="shared" si="28"/>
        <v>2.8220000000000004E-5</v>
      </c>
      <c r="CJ66" s="273">
        <f t="shared" si="29"/>
        <v>-249512.5374251499</v>
      </c>
      <c r="CT66" s="283">
        <v>9.0000000000000999E-3</v>
      </c>
      <c r="CU66" s="310">
        <f t="shared" si="25"/>
        <v>-0.11582616017964083</v>
      </c>
      <c r="DL66" s="249"/>
    </row>
    <row r="67" spans="2:116">
      <c r="B67" s="86"/>
      <c r="D67" s="283">
        <v>-7.1999999999999995E-2</v>
      </c>
      <c r="E67" s="283">
        <f t="shared" si="2"/>
        <v>7.1999999999999995E-2</v>
      </c>
      <c r="F67" s="301">
        <f t="shared" si="3"/>
        <v>35.741130666242903</v>
      </c>
      <c r="W67" s="249"/>
      <c r="Z67" s="283">
        <v>3.0000000000000001E-3</v>
      </c>
      <c r="AA67" s="283">
        <f t="shared" si="4"/>
        <v>3.0000000000000001E-3</v>
      </c>
      <c r="AB67" s="301">
        <f t="shared" si="30"/>
        <v>-5.7765718562874291</v>
      </c>
      <c r="AU67" s="86"/>
      <c r="BE67" s="283">
        <v>-5.8000000000000003E-2</v>
      </c>
      <c r="BF67" s="283">
        <f t="shared" si="20"/>
        <v>4.6999999999999993E-2</v>
      </c>
      <c r="BG67" s="273">
        <f t="shared" si="21"/>
        <v>8.1500000000000003E-2</v>
      </c>
      <c r="BH67" s="290">
        <f t="shared" si="22"/>
        <v>1.5321999999999997E-4</v>
      </c>
      <c r="BI67" s="290">
        <f t="shared" si="23"/>
        <v>3.8321999999999998E-4</v>
      </c>
      <c r="BJ67" s="291">
        <f t="shared" si="12"/>
        <v>-919189.04691907379</v>
      </c>
      <c r="BL67" s="283">
        <v>-6.4999999999999905E-2</v>
      </c>
      <c r="BM67" s="310">
        <f t="shared" si="24"/>
        <v>-0.87788526478884454</v>
      </c>
      <c r="CC67" s="249"/>
      <c r="CD67" s="86"/>
      <c r="CF67" s="283">
        <v>3.4000000000000002E-2</v>
      </c>
      <c r="CG67" s="273">
        <f t="shared" si="27"/>
        <v>1.6E-2</v>
      </c>
      <c r="CH67" s="285">
        <f t="shared" si="13"/>
        <v>4.2000000000000003E-2</v>
      </c>
      <c r="CI67" s="290">
        <f t="shared" si="28"/>
        <v>2.6880000000000004E-5</v>
      </c>
      <c r="CJ67" s="273">
        <f t="shared" si="29"/>
        <v>-237664.67065868282</v>
      </c>
      <c r="CT67" s="283">
        <v>1.0000000000000101E-2</v>
      </c>
      <c r="CU67" s="310">
        <f t="shared" si="25"/>
        <v>-0.11246631736526955</v>
      </c>
      <c r="DL67" s="249"/>
    </row>
    <row r="68" spans="2:116">
      <c r="B68" s="86"/>
      <c r="D68" s="282">
        <v>-7.0999999999999994E-2</v>
      </c>
      <c r="E68" s="283">
        <f t="shared" si="2"/>
        <v>7.0999999999999994E-2</v>
      </c>
      <c r="F68" s="301">
        <f t="shared" si="3"/>
        <v>35.244726073656203</v>
      </c>
      <c r="W68" s="249"/>
      <c r="Z68" s="283">
        <v>4.0000000000000001E-3</v>
      </c>
      <c r="AA68" s="283">
        <f t="shared" si="4"/>
        <v>4.0000000000000001E-3</v>
      </c>
      <c r="AB68" s="301">
        <f t="shared" si="30"/>
        <v>-7.7020958083832394</v>
      </c>
      <c r="AU68" s="86"/>
      <c r="BE68" s="282">
        <v>-5.7000000000000002E-2</v>
      </c>
      <c r="BF68" s="283">
        <f t="shared" si="20"/>
        <v>4.7999999999999994E-2</v>
      </c>
      <c r="BG68" s="273">
        <f t="shared" si="21"/>
        <v>8.1000000000000003E-2</v>
      </c>
      <c r="BH68" s="290">
        <f t="shared" si="22"/>
        <v>1.5552E-4</v>
      </c>
      <c r="BI68" s="290">
        <f t="shared" si="23"/>
        <v>3.8552000000000004E-4</v>
      </c>
      <c r="BJ68" s="291">
        <f t="shared" si="12"/>
        <v>-924705.81224424962</v>
      </c>
      <c r="BL68" s="283">
        <v>-6.3999999999999904E-2</v>
      </c>
      <c r="BM68" s="310">
        <f t="shared" si="24"/>
        <v>-0.88407363632752001</v>
      </c>
      <c r="CC68" s="249"/>
      <c r="CD68" s="86"/>
      <c r="CF68" s="283">
        <v>3.5000000000000003E-2</v>
      </c>
      <c r="CG68" s="273">
        <f t="shared" si="27"/>
        <v>1.4999999999999999E-2</v>
      </c>
      <c r="CH68" s="285">
        <f t="shared" si="13"/>
        <v>4.2500000000000003E-2</v>
      </c>
      <c r="CI68" s="290">
        <f t="shared" si="28"/>
        <v>2.55E-5</v>
      </c>
      <c r="CJ68" s="273">
        <f t="shared" si="29"/>
        <v>-225463.13622754504</v>
      </c>
      <c r="CT68" s="283">
        <v>1.10000000000001E-2</v>
      </c>
      <c r="CU68" s="310">
        <f t="shared" si="25"/>
        <v>-0.10875280688622764</v>
      </c>
      <c r="DL68" s="249"/>
    </row>
    <row r="69" spans="2:116">
      <c r="B69" s="86"/>
      <c r="D69" s="283">
        <v>-7.0000000000000007E-2</v>
      </c>
      <c r="E69" s="283">
        <f t="shared" si="2"/>
        <v>7.0000000000000007E-2</v>
      </c>
      <c r="F69" s="301">
        <f t="shared" si="3"/>
        <v>34.748321481069496</v>
      </c>
      <c r="W69" s="249"/>
      <c r="Z69" s="283">
        <v>5.0000000000000001E-3</v>
      </c>
      <c r="AA69" s="283">
        <f t="shared" si="4"/>
        <v>5.0000000000000001E-3</v>
      </c>
      <c r="AB69" s="301">
        <f t="shared" si="30"/>
        <v>-9.6276197604790479</v>
      </c>
      <c r="AU69" s="86"/>
      <c r="BE69" s="283">
        <v>-5.6000000000000001E-2</v>
      </c>
      <c r="BF69" s="283">
        <f t="shared" si="20"/>
        <v>4.8999999999999995E-2</v>
      </c>
      <c r="BG69" s="273">
        <f t="shared" si="21"/>
        <v>8.0500000000000002E-2</v>
      </c>
      <c r="BH69" s="290">
        <f t="shared" si="22"/>
        <v>1.5778E-4</v>
      </c>
      <c r="BI69" s="290">
        <f t="shared" si="23"/>
        <v>3.8778E-4</v>
      </c>
      <c r="BJ69" s="291">
        <f t="shared" si="12"/>
        <v>-930126.63382463972</v>
      </c>
      <c r="BL69" s="283">
        <v>-6.2999999999999903E-2</v>
      </c>
      <c r="BM69" s="310">
        <f t="shared" si="24"/>
        <v>-0.89016606412140986</v>
      </c>
      <c r="CC69" s="249"/>
      <c r="CD69" s="86"/>
      <c r="CF69" s="283">
        <v>3.5999999999999997E-2</v>
      </c>
      <c r="CG69" s="273">
        <f t="shared" si="27"/>
        <v>1.4000000000000005E-2</v>
      </c>
      <c r="CH69" s="285">
        <f t="shared" si="13"/>
        <v>4.2999999999999997E-2</v>
      </c>
      <c r="CI69" s="290">
        <f t="shared" si="28"/>
        <v>2.408000000000001E-5</v>
      </c>
      <c r="CJ69" s="273">
        <f t="shared" si="29"/>
        <v>-212907.93413173675</v>
      </c>
      <c r="CT69" s="283">
        <v>1.2000000000000101E-2</v>
      </c>
      <c r="CU69" s="310">
        <f t="shared" si="25"/>
        <v>-0.10468562874251505</v>
      </c>
      <c r="DL69" s="249"/>
    </row>
    <row r="70" spans="2:116">
      <c r="B70" s="86"/>
      <c r="D70" s="282">
        <v>-6.9000000000000006E-2</v>
      </c>
      <c r="E70" s="283">
        <f t="shared" si="2"/>
        <v>6.9000000000000006E-2</v>
      </c>
      <c r="F70" s="301">
        <f t="shared" si="3"/>
        <v>34.251916888482796</v>
      </c>
      <c r="W70" s="249"/>
      <c r="Z70" s="283">
        <v>6.0000000000000001E-3</v>
      </c>
      <c r="AA70" s="283">
        <f t="shared" si="4"/>
        <v>6.0000000000000001E-3</v>
      </c>
      <c r="AB70" s="301">
        <f t="shared" si="30"/>
        <v>-11.553143712574858</v>
      </c>
      <c r="AU70" s="86"/>
      <c r="BE70" s="282">
        <v>-5.5E-2</v>
      </c>
      <c r="BF70" s="283">
        <f t="shared" si="20"/>
        <v>4.9999999999999996E-2</v>
      </c>
      <c r="BG70" s="273">
        <f t="shared" si="21"/>
        <v>0.08</v>
      </c>
      <c r="BH70" s="290">
        <f t="shared" si="22"/>
        <v>1.6000000000000001E-4</v>
      </c>
      <c r="BI70" s="290">
        <f t="shared" si="23"/>
        <v>3.9000000000000005E-4</v>
      </c>
      <c r="BJ70" s="291">
        <f t="shared" si="12"/>
        <v>-935451.51166024432</v>
      </c>
      <c r="BL70" s="283">
        <v>-6.1999999999999902E-2</v>
      </c>
      <c r="BM70" s="310">
        <f t="shared" si="24"/>
        <v>-0.89616254817051388</v>
      </c>
      <c r="CC70" s="249"/>
      <c r="CD70" s="86"/>
      <c r="CF70" s="283">
        <v>3.6999999999999998E-2</v>
      </c>
      <c r="CG70" s="273">
        <f t="shared" si="27"/>
        <v>1.3000000000000005E-2</v>
      </c>
      <c r="CH70" s="285">
        <f t="shared" si="13"/>
        <v>4.3499999999999997E-2</v>
      </c>
      <c r="CI70" s="290">
        <f t="shared" si="28"/>
        <v>2.2620000000000007E-5</v>
      </c>
      <c r="CJ70" s="273">
        <f t="shared" si="29"/>
        <v>-199999.0643712577</v>
      </c>
      <c r="CT70" s="283">
        <v>1.30000000000001E-2</v>
      </c>
      <c r="CU70" s="310">
        <f t="shared" si="25"/>
        <v>-0.10026478293413182</v>
      </c>
      <c r="DL70" s="249"/>
    </row>
    <row r="71" spans="2:116">
      <c r="B71" s="86"/>
      <c r="D71" s="283">
        <v>-6.7999999999999894E-2</v>
      </c>
      <c r="E71" s="283">
        <f t="shared" si="2"/>
        <v>6.7999999999999894E-2</v>
      </c>
      <c r="F71" s="301">
        <f t="shared" si="3"/>
        <v>33.755512295896033</v>
      </c>
      <c r="W71" s="249"/>
      <c r="Z71" s="283">
        <v>7.0000000000000999E-3</v>
      </c>
      <c r="AA71" s="283">
        <f t="shared" si="4"/>
        <v>7.0000000000000999E-3</v>
      </c>
      <c r="AB71" s="301">
        <f t="shared" si="30"/>
        <v>-13.47866766467086</v>
      </c>
      <c r="AU71" s="86"/>
      <c r="BE71" s="283">
        <v>-5.3999999999999999E-2</v>
      </c>
      <c r="BF71" s="283">
        <f t="shared" si="20"/>
        <v>5.0999999999999997E-2</v>
      </c>
      <c r="BG71" s="273">
        <f t="shared" si="21"/>
        <v>7.9500000000000001E-2</v>
      </c>
      <c r="BH71" s="290">
        <f t="shared" si="22"/>
        <v>1.6217999999999997E-4</v>
      </c>
      <c r="BI71" s="290">
        <f t="shared" si="23"/>
        <v>3.9218E-4</v>
      </c>
      <c r="BJ71" s="291">
        <f t="shared" si="12"/>
        <v>-940680.44575106306</v>
      </c>
      <c r="BL71" s="283">
        <v>-6.0999999999999902E-2</v>
      </c>
      <c r="BM71" s="310">
        <f t="shared" si="24"/>
        <v>-0.90206308847483241</v>
      </c>
      <c r="CC71" s="249"/>
      <c r="CD71" s="86"/>
      <c r="CF71" s="283">
        <v>3.7999999999999999E-2</v>
      </c>
      <c r="CG71" s="273">
        <f t="shared" si="27"/>
        <v>1.2000000000000004E-2</v>
      </c>
      <c r="CH71" s="285">
        <f t="shared" si="13"/>
        <v>4.3999999999999997E-2</v>
      </c>
      <c r="CI71" s="290">
        <f t="shared" si="28"/>
        <v>2.1120000000000008E-5</v>
      </c>
      <c r="CJ71" s="273">
        <f t="shared" si="29"/>
        <v>-186736.526946108</v>
      </c>
      <c r="CT71" s="283">
        <v>1.4000000000000099E-2</v>
      </c>
      <c r="CU71" s="310">
        <f t="shared" si="25"/>
        <v>-9.5490269461077928E-2</v>
      </c>
      <c r="DL71" s="249"/>
    </row>
    <row r="72" spans="2:116">
      <c r="B72" s="86"/>
      <c r="D72" s="282">
        <v>-6.6999999999999907E-2</v>
      </c>
      <c r="E72" s="283">
        <f t="shared" si="2"/>
        <v>6.6999999999999907E-2</v>
      </c>
      <c r="F72" s="301">
        <f t="shared" si="3"/>
        <v>33.259107703309326</v>
      </c>
      <c r="W72" s="249"/>
      <c r="Z72" s="283">
        <v>8.0000000000001008E-3</v>
      </c>
      <c r="AA72" s="283">
        <f t="shared" si="4"/>
        <v>8.0000000000001008E-3</v>
      </c>
      <c r="AB72" s="301">
        <f t="shared" si="30"/>
        <v>-15.404191616766671</v>
      </c>
      <c r="AU72" s="86"/>
      <c r="BE72" s="282">
        <v>-5.2999999999999999E-2</v>
      </c>
      <c r="BF72" s="283">
        <f t="shared" si="20"/>
        <v>5.1999999999999998E-2</v>
      </c>
      <c r="BG72" s="273">
        <f t="shared" si="21"/>
        <v>7.9000000000000001E-2</v>
      </c>
      <c r="BH72" s="290">
        <f t="shared" si="22"/>
        <v>1.6432E-4</v>
      </c>
      <c r="BI72" s="290">
        <f t="shared" si="23"/>
        <v>3.9432000000000003E-4</v>
      </c>
      <c r="BJ72" s="291">
        <f t="shared" si="12"/>
        <v>-945813.43609709619</v>
      </c>
      <c r="BL72" s="283">
        <v>-5.9999999999999901E-2</v>
      </c>
      <c r="BM72" s="310">
        <f t="shared" si="24"/>
        <v>-0.90786768503436532</v>
      </c>
      <c r="CC72" s="249"/>
      <c r="CD72" s="86"/>
      <c r="CF72" s="283">
        <v>3.9E-2</v>
      </c>
      <c r="CG72" s="273">
        <f t="shared" si="27"/>
        <v>1.1000000000000003E-2</v>
      </c>
      <c r="CH72" s="285">
        <f t="shared" si="13"/>
        <v>4.4499999999999998E-2</v>
      </c>
      <c r="CI72" s="290">
        <f t="shared" si="28"/>
        <v>1.9580000000000006E-5</v>
      </c>
      <c r="CJ72" s="273">
        <f t="shared" si="29"/>
        <v>-173120.3218562876</v>
      </c>
      <c r="CT72" s="283">
        <v>1.50000000000001E-2</v>
      </c>
      <c r="CU72" s="310">
        <f t="shared" si="25"/>
        <v>-9.0362088323353379E-2</v>
      </c>
      <c r="DL72" s="249"/>
    </row>
    <row r="73" spans="2:116">
      <c r="B73" s="86"/>
      <c r="D73" s="283">
        <v>-6.5999999999999906E-2</v>
      </c>
      <c r="E73" s="283">
        <f t="shared" si="2"/>
        <v>6.5999999999999906E-2</v>
      </c>
      <c r="F73" s="301">
        <f t="shared" si="3"/>
        <v>32.762703110722619</v>
      </c>
      <c r="W73" s="249"/>
      <c r="Z73" s="283">
        <v>9.0000000000000999E-3</v>
      </c>
      <c r="AA73" s="283">
        <f t="shared" si="4"/>
        <v>9.0000000000000999E-3</v>
      </c>
      <c r="AB73" s="301">
        <f t="shared" si="30"/>
        <v>-17.329715568862483</v>
      </c>
      <c r="AU73" s="86"/>
      <c r="BE73" s="283">
        <v>-5.1999999999999998E-2</v>
      </c>
      <c r="BF73" s="283">
        <f t="shared" si="20"/>
        <v>5.2999999999999999E-2</v>
      </c>
      <c r="BG73" s="273">
        <f t="shared" si="21"/>
        <v>7.85E-2</v>
      </c>
      <c r="BH73" s="290">
        <f t="shared" si="22"/>
        <v>1.6642E-4</v>
      </c>
      <c r="BI73" s="290">
        <f t="shared" si="23"/>
        <v>3.9642000000000003E-4</v>
      </c>
      <c r="BJ73" s="291">
        <f t="shared" si="12"/>
        <v>-950850.48269834369</v>
      </c>
      <c r="BL73" s="283">
        <v>-5.89999999999999E-2</v>
      </c>
      <c r="BM73" s="310">
        <f t="shared" si="24"/>
        <v>-0.9135763378491123</v>
      </c>
      <c r="CC73" s="249"/>
      <c r="CD73" s="86"/>
      <c r="CF73" s="283">
        <v>0.04</v>
      </c>
      <c r="CG73" s="273">
        <f t="shared" si="27"/>
        <v>1.0000000000000002E-2</v>
      </c>
      <c r="CH73" s="285">
        <f t="shared" si="13"/>
        <v>4.4999999999999998E-2</v>
      </c>
      <c r="CI73" s="290">
        <f t="shared" si="28"/>
        <v>1.8000000000000004E-5</v>
      </c>
      <c r="CJ73" s="273">
        <f t="shared" si="29"/>
        <v>-159150.44910179655</v>
      </c>
      <c r="CT73" s="283">
        <v>1.6000000000000101E-2</v>
      </c>
      <c r="CU73" s="310">
        <f t="shared" si="25"/>
        <v>-8.4880239520958176E-2</v>
      </c>
      <c r="DL73" s="249"/>
    </row>
    <row r="74" spans="2:116">
      <c r="B74" s="86"/>
      <c r="D74" s="282">
        <v>-6.4999999999999905E-2</v>
      </c>
      <c r="E74" s="283">
        <f t="shared" si="2"/>
        <v>6.4999999999999905E-2</v>
      </c>
      <c r="F74" s="301">
        <f t="shared" si="3"/>
        <v>32.266298518135912</v>
      </c>
      <c r="W74" s="249"/>
      <c r="Z74" s="283">
        <v>1.0000000000000101E-2</v>
      </c>
      <c r="AA74" s="283">
        <f t="shared" si="4"/>
        <v>1.0000000000000101E-2</v>
      </c>
      <c r="AB74" s="301">
        <f t="shared" si="30"/>
        <v>-19.255239520958295</v>
      </c>
      <c r="AU74" s="86"/>
      <c r="BE74" s="282">
        <v>-5.0999999999999997E-2</v>
      </c>
      <c r="BF74" s="283">
        <f t="shared" si="20"/>
        <v>5.3999999999999999E-2</v>
      </c>
      <c r="BG74" s="273">
        <f t="shared" si="21"/>
        <v>7.8E-2</v>
      </c>
      <c r="BH74" s="290">
        <f t="shared" si="22"/>
        <v>1.6848000000000001E-4</v>
      </c>
      <c r="BI74" s="290">
        <f t="shared" si="23"/>
        <v>3.9848000000000005E-4</v>
      </c>
      <c r="BJ74" s="291">
        <f t="shared" si="12"/>
        <v>-955791.58555480547</v>
      </c>
      <c r="BL74" s="283">
        <v>-5.7999999999999899E-2</v>
      </c>
      <c r="BM74" s="310">
        <f t="shared" si="24"/>
        <v>-0.91918904691907377</v>
      </c>
      <c r="CC74" s="249"/>
      <c r="CD74" s="86"/>
      <c r="CF74" s="283">
        <v>4.1000000000000002E-2</v>
      </c>
      <c r="CG74" s="273">
        <f t="shared" si="27"/>
        <v>9.0000000000000011E-3</v>
      </c>
      <c r="CH74" s="285">
        <f t="shared" si="13"/>
        <v>4.5499999999999999E-2</v>
      </c>
      <c r="CI74" s="290">
        <f t="shared" si="28"/>
        <v>1.6379999999999999E-5</v>
      </c>
      <c r="CJ74" s="273">
        <f t="shared" si="29"/>
        <v>-144826.90868263482</v>
      </c>
      <c r="CT74" s="283">
        <v>1.7000000000000098E-2</v>
      </c>
      <c r="CU74" s="310">
        <f t="shared" si="25"/>
        <v>-7.9044723053892291E-2</v>
      </c>
      <c r="DL74" s="249"/>
    </row>
    <row r="75" spans="2:116">
      <c r="B75" s="86"/>
      <c r="D75" s="283">
        <v>-6.3999999999999904E-2</v>
      </c>
      <c r="E75" s="283">
        <f t="shared" si="2"/>
        <v>6.3999999999999904E-2</v>
      </c>
      <c r="F75" s="301">
        <f t="shared" si="3"/>
        <v>31.769893925549201</v>
      </c>
      <c r="W75" s="249"/>
      <c r="Z75" s="283">
        <v>1.10000000000001E-2</v>
      </c>
      <c r="AA75" s="283">
        <f t="shared" si="4"/>
        <v>1.10000000000001E-2</v>
      </c>
      <c r="AB75" s="301">
        <f t="shared" si="30"/>
        <v>-21.1807634730541</v>
      </c>
      <c r="AU75" s="86"/>
      <c r="BE75" s="283">
        <v>-0.05</v>
      </c>
      <c r="BF75" s="283">
        <f t="shared" si="20"/>
        <v>5.4999999999999993E-2</v>
      </c>
      <c r="BG75" s="273">
        <f t="shared" si="21"/>
        <v>7.7499999999999999E-2</v>
      </c>
      <c r="BH75" s="290">
        <f t="shared" si="22"/>
        <v>1.7049999999999997E-4</v>
      </c>
      <c r="BI75" s="290">
        <f t="shared" si="23"/>
        <v>4.0050000000000003E-4</v>
      </c>
      <c r="BJ75" s="291">
        <f t="shared" si="12"/>
        <v>-960636.74466648151</v>
      </c>
      <c r="BL75" s="283">
        <v>-5.6999999999999898E-2</v>
      </c>
      <c r="BM75" s="310">
        <f t="shared" si="24"/>
        <v>-0.92470581224424964</v>
      </c>
      <c r="CC75" s="249"/>
      <c r="CD75" s="86"/>
      <c r="CF75" s="283">
        <v>4.2000000000000003E-2</v>
      </c>
      <c r="CG75" s="273">
        <f t="shared" si="27"/>
        <v>8.0000000000000002E-3</v>
      </c>
      <c r="CH75" s="285">
        <f t="shared" si="13"/>
        <v>4.5999999999999999E-2</v>
      </c>
      <c r="CI75" s="290">
        <f t="shared" si="28"/>
        <v>1.4720000000000001E-5</v>
      </c>
      <c r="CJ75" s="273">
        <f t="shared" si="29"/>
        <v>-130149.7005988025</v>
      </c>
      <c r="CT75" s="283">
        <v>1.8000000000000099E-2</v>
      </c>
      <c r="CU75" s="310">
        <f t="shared" si="25"/>
        <v>-7.2855538922155766E-2</v>
      </c>
      <c r="DL75" s="249"/>
    </row>
    <row r="76" spans="2:116">
      <c r="B76" s="86"/>
      <c r="D76" s="282">
        <v>-6.2999999999999903E-2</v>
      </c>
      <c r="E76" s="283">
        <f t="shared" si="2"/>
        <v>6.2999999999999903E-2</v>
      </c>
      <c r="F76" s="301">
        <f t="shared" si="3"/>
        <v>31.273489332962502</v>
      </c>
      <c r="W76" s="249"/>
      <c r="Z76" s="283">
        <v>1.2000000000000101E-2</v>
      </c>
      <c r="AA76" s="283">
        <f t="shared" si="4"/>
        <v>1.2000000000000101E-2</v>
      </c>
      <c r="AB76" s="301">
        <f t="shared" si="30"/>
        <v>-23.106287425149912</v>
      </c>
      <c r="AU76" s="86"/>
      <c r="BE76" s="282">
        <v>-4.9000000000000002E-2</v>
      </c>
      <c r="BF76" s="283">
        <f t="shared" si="20"/>
        <v>5.5999999999999994E-2</v>
      </c>
      <c r="BG76" s="273">
        <f t="shared" si="21"/>
        <v>7.6999999999999999E-2</v>
      </c>
      <c r="BH76" s="290">
        <f t="shared" si="22"/>
        <v>1.7247999999999997E-4</v>
      </c>
      <c r="BI76" s="290">
        <f t="shared" si="23"/>
        <v>4.0247999999999998E-4</v>
      </c>
      <c r="BJ76" s="291">
        <f t="shared" si="12"/>
        <v>-965385.96003337204</v>
      </c>
      <c r="BL76" s="283">
        <v>-5.5999999999999897E-2</v>
      </c>
      <c r="BM76" s="310">
        <f t="shared" si="24"/>
        <v>-0.93012663382463967</v>
      </c>
      <c r="CC76" s="249"/>
      <c r="CD76" s="86"/>
      <c r="CF76" s="283">
        <v>4.2999999999999997E-2</v>
      </c>
      <c r="CG76" s="273">
        <f t="shared" si="27"/>
        <v>7.0000000000000062E-3</v>
      </c>
      <c r="CH76" s="285">
        <f t="shared" si="13"/>
        <v>4.65E-2</v>
      </c>
      <c r="CI76" s="290">
        <f t="shared" si="28"/>
        <v>1.3020000000000011E-5</v>
      </c>
      <c r="CJ76" s="273">
        <f t="shared" si="29"/>
        <v>-115118.82485029958</v>
      </c>
      <c r="CT76" s="283">
        <v>1.90000000000001E-2</v>
      </c>
      <c r="CU76" s="310">
        <f t="shared" si="25"/>
        <v>-6.6312687125748573E-2</v>
      </c>
      <c r="DL76" s="249"/>
    </row>
    <row r="77" spans="2:116">
      <c r="B77" s="86"/>
      <c r="D77" s="283">
        <v>-6.1999999999999902E-2</v>
      </c>
      <c r="E77" s="283">
        <f t="shared" si="2"/>
        <v>6.1999999999999902E-2</v>
      </c>
      <c r="F77" s="301">
        <f t="shared" si="3"/>
        <v>30.777084740375791</v>
      </c>
      <c r="W77" s="249"/>
      <c r="Z77" s="283">
        <v>1.30000000000001E-2</v>
      </c>
      <c r="AA77" s="283">
        <f t="shared" si="4"/>
        <v>1.30000000000001E-2</v>
      </c>
      <c r="AB77" s="301">
        <f t="shared" si="30"/>
        <v>-25.03181137724572</v>
      </c>
      <c r="AU77" s="86"/>
      <c r="BE77" s="283">
        <v>-4.7999999999999897E-2</v>
      </c>
      <c r="BF77" s="283">
        <f t="shared" si="20"/>
        <v>5.7000000000000099E-2</v>
      </c>
      <c r="BG77" s="273">
        <f t="shared" si="21"/>
        <v>7.6499999999999943E-2</v>
      </c>
      <c r="BH77" s="290">
        <f t="shared" si="22"/>
        <v>1.7442000000000016E-4</v>
      </c>
      <c r="BI77" s="290">
        <f t="shared" si="23"/>
        <v>4.0442000000000017E-4</v>
      </c>
      <c r="BJ77" s="291">
        <f t="shared" si="12"/>
        <v>-970039.23165547708</v>
      </c>
      <c r="BL77" s="283">
        <v>-5.4999999999999903E-2</v>
      </c>
      <c r="BM77" s="310">
        <f t="shared" si="24"/>
        <v>-0.93545151166024432</v>
      </c>
      <c r="CC77" s="249"/>
      <c r="CD77" s="86"/>
      <c r="CF77" s="283">
        <v>4.3999999999999997E-2</v>
      </c>
      <c r="CG77" s="273">
        <f t="shared" si="27"/>
        <v>6.0000000000000053E-3</v>
      </c>
      <c r="CH77" s="285">
        <f t="shared" si="13"/>
        <v>4.7E-2</v>
      </c>
      <c r="CI77" s="290">
        <f t="shared" si="28"/>
        <v>1.1280000000000011E-5</v>
      </c>
      <c r="CJ77" s="273">
        <f t="shared" si="29"/>
        <v>-99734.281437125916</v>
      </c>
      <c r="CT77" s="283">
        <v>2.0000000000000101E-2</v>
      </c>
      <c r="CU77" s="310">
        <f>CJ53/1000000</f>
        <v>-0.37135104790419193</v>
      </c>
      <c r="DL77" s="249"/>
    </row>
    <row r="78" spans="2:116">
      <c r="B78" s="86"/>
      <c r="D78" s="282">
        <v>-6.0999999999999902E-2</v>
      </c>
      <c r="E78" s="283">
        <f t="shared" si="2"/>
        <v>6.0999999999999902E-2</v>
      </c>
      <c r="F78" s="301">
        <f t="shared" si="3"/>
        <v>30.280680147789084</v>
      </c>
      <c r="W78" s="249"/>
      <c r="Z78" s="283">
        <v>1.4000000000000099E-2</v>
      </c>
      <c r="AA78" s="283">
        <f t="shared" si="4"/>
        <v>1.4000000000000099E-2</v>
      </c>
      <c r="AB78" s="301">
        <f t="shared" si="30"/>
        <v>-26.957335329341529</v>
      </c>
      <c r="AU78" s="86"/>
      <c r="BE78" s="282">
        <v>-4.6999999999999903E-2</v>
      </c>
      <c r="BF78" s="283">
        <f t="shared" si="20"/>
        <v>5.8000000000000093E-2</v>
      </c>
      <c r="BG78" s="273">
        <f t="shared" si="21"/>
        <v>7.5999999999999956E-2</v>
      </c>
      <c r="BH78" s="290">
        <f t="shared" si="22"/>
        <v>1.7632000000000021E-4</v>
      </c>
      <c r="BI78" s="290">
        <f t="shared" si="23"/>
        <v>4.0632000000000027E-4</v>
      </c>
      <c r="BJ78" s="291">
        <f t="shared" si="12"/>
        <v>-974596.5595327965</v>
      </c>
      <c r="BL78" s="283">
        <v>-5.3999999999999902E-2</v>
      </c>
      <c r="BM78" s="310">
        <f t="shared" si="24"/>
        <v>-0.94068044575106302</v>
      </c>
      <c r="CC78" s="249"/>
      <c r="CD78" s="86"/>
      <c r="CF78" s="283">
        <v>4.4999999999999998E-2</v>
      </c>
      <c r="CG78" s="273">
        <f t="shared" si="27"/>
        <v>5.0000000000000044E-3</v>
      </c>
      <c r="CH78" s="285">
        <f t="shared" si="13"/>
        <v>4.7500000000000001E-2</v>
      </c>
      <c r="CI78" s="290">
        <f t="shared" si="28"/>
        <v>9.500000000000009E-6</v>
      </c>
      <c r="CJ78" s="273">
        <f t="shared" si="29"/>
        <v>-83996.07035928157</v>
      </c>
      <c r="CT78" s="283">
        <v>2.1000000000000098E-2</v>
      </c>
      <c r="CU78" s="310">
        <f>CJ54 / 1000000</f>
        <v>-0.36410086077844334</v>
      </c>
      <c r="DL78" s="249"/>
    </row>
    <row r="79" spans="2:116">
      <c r="B79" s="86"/>
      <c r="D79" s="283">
        <v>-5.9999999999999901E-2</v>
      </c>
      <c r="E79" s="283">
        <f t="shared" ref="E79:E142" si="31">ABS(D79)</f>
        <v>5.9999999999999901E-2</v>
      </c>
      <c r="F79" s="301">
        <f t="shared" ref="F79:F139" si="32">(($E$10*E79)/$E$11)/1000000</f>
        <v>29.784275555202377</v>
      </c>
      <c r="W79" s="249"/>
      <c r="Z79" s="283">
        <v>1.50000000000001E-2</v>
      </c>
      <c r="AA79" s="283">
        <f t="shared" ref="AA79:AA114" si="33">ABS(Z79)</f>
        <v>1.50000000000001E-2</v>
      </c>
      <c r="AB79" s="301">
        <f t="shared" si="30"/>
        <v>-28.882859281437337</v>
      </c>
      <c r="AU79" s="86"/>
      <c r="BE79" s="283">
        <v>-4.5999999999999902E-2</v>
      </c>
      <c r="BF79" s="283">
        <f t="shared" si="20"/>
        <v>5.9000000000000094E-2</v>
      </c>
      <c r="BG79" s="273">
        <f t="shared" si="21"/>
        <v>7.5499999999999956E-2</v>
      </c>
      <c r="BH79" s="290">
        <f t="shared" si="22"/>
        <v>1.7818000000000019E-4</v>
      </c>
      <c r="BI79" s="290">
        <f t="shared" si="23"/>
        <v>4.0818000000000023E-4</v>
      </c>
      <c r="BJ79" s="291">
        <f t="shared" si="12"/>
        <v>-979057.94366532995</v>
      </c>
      <c r="BL79" s="283">
        <v>-5.2999999999999901E-2</v>
      </c>
      <c r="BM79" s="310">
        <f t="shared" si="24"/>
        <v>-0.94581343609709623</v>
      </c>
      <c r="CC79" s="249"/>
      <c r="CD79" s="86"/>
      <c r="CF79" s="283">
        <v>4.5999999999999999E-2</v>
      </c>
      <c r="CG79" s="273">
        <f t="shared" si="27"/>
        <v>4.0000000000000036E-3</v>
      </c>
      <c r="CH79" s="285">
        <f t="shared" si="13"/>
        <v>4.8000000000000001E-2</v>
      </c>
      <c r="CI79" s="290">
        <f t="shared" si="28"/>
        <v>7.6800000000000078E-6</v>
      </c>
      <c r="CJ79" s="273">
        <f t="shared" si="29"/>
        <v>-67904.191616766591</v>
      </c>
      <c r="CT79" s="283">
        <v>2.2000000000000099E-2</v>
      </c>
      <c r="CU79" s="310">
        <f t="shared" ref="CU79:CU107" si="34">CJ55 / 1000000</f>
        <v>-0.35649700598802425</v>
      </c>
      <c r="DL79" s="249"/>
    </row>
    <row r="80" spans="2:116">
      <c r="B80" s="86"/>
      <c r="D80" s="282">
        <v>-5.89999999999999E-2</v>
      </c>
      <c r="E80" s="283">
        <f t="shared" si="31"/>
        <v>5.89999999999999E-2</v>
      </c>
      <c r="F80" s="301">
        <f t="shared" si="32"/>
        <v>29.287870962615667</v>
      </c>
      <c r="W80" s="249"/>
      <c r="Z80" s="283">
        <v>1.6000000000000101E-2</v>
      </c>
      <c r="AA80" s="283">
        <f t="shared" si="33"/>
        <v>1.6000000000000101E-2</v>
      </c>
      <c r="AB80" s="301">
        <f t="shared" si="30"/>
        <v>-30.808383233533153</v>
      </c>
      <c r="AU80" s="86"/>
      <c r="BE80" s="282">
        <v>-4.4999999999999901E-2</v>
      </c>
      <c r="BF80" s="283">
        <f t="shared" si="20"/>
        <v>6.0000000000000095E-2</v>
      </c>
      <c r="BG80" s="273">
        <f t="shared" si="21"/>
        <v>7.4999999999999956E-2</v>
      </c>
      <c r="BH80" s="290">
        <f t="shared" si="22"/>
        <v>1.8000000000000017E-4</v>
      </c>
      <c r="BI80" s="290">
        <f t="shared" si="23"/>
        <v>4.1000000000000021E-4</v>
      </c>
      <c r="BJ80" s="291">
        <f t="shared" si="12"/>
        <v>-983423.38405307778</v>
      </c>
      <c r="BL80" s="283">
        <v>-5.19999999999999E-2</v>
      </c>
      <c r="BM80" s="310">
        <f t="shared" si="24"/>
        <v>-0.95085048269834371</v>
      </c>
      <c r="CC80" s="249"/>
      <c r="CD80" s="86"/>
      <c r="CF80" s="283">
        <v>4.7E-2</v>
      </c>
      <c r="CG80" s="273">
        <f t="shared" si="27"/>
        <v>3.0000000000000027E-3</v>
      </c>
      <c r="CH80" s="285">
        <f t="shared" si="13"/>
        <v>4.8500000000000001E-2</v>
      </c>
      <c r="CI80" s="290">
        <f t="shared" si="28"/>
        <v>5.8200000000000053E-6</v>
      </c>
      <c r="CJ80" s="273">
        <f t="shared" si="29"/>
        <v>-51458.645209580922</v>
      </c>
      <c r="CT80" s="283">
        <v>2.30000000000001E-2</v>
      </c>
      <c r="CU80" s="310">
        <f t="shared" si="34"/>
        <v>-0.34853948353293446</v>
      </c>
      <c r="DL80" s="249"/>
    </row>
    <row r="81" spans="2:116">
      <c r="B81" s="86"/>
      <c r="D81" s="283">
        <v>-5.7999999999999899E-2</v>
      </c>
      <c r="E81" s="283">
        <f t="shared" si="31"/>
        <v>5.7999999999999899E-2</v>
      </c>
      <c r="F81" s="301">
        <f t="shared" si="32"/>
        <v>28.79146637002896</v>
      </c>
      <c r="W81" s="249"/>
      <c r="Z81" s="283">
        <v>1.7000000000000098E-2</v>
      </c>
      <c r="AA81" s="283">
        <f t="shared" si="33"/>
        <v>1.7000000000000098E-2</v>
      </c>
      <c r="AB81" s="301">
        <f t="shared" si="30"/>
        <v>-32.733907185628951</v>
      </c>
      <c r="AU81" s="86"/>
      <c r="BE81" s="283">
        <v>-4.39999999999999E-2</v>
      </c>
      <c r="BF81" s="283">
        <f t="shared" si="20"/>
        <v>6.1000000000000096E-2</v>
      </c>
      <c r="BG81" s="273">
        <f t="shared" si="21"/>
        <v>7.4499999999999955E-2</v>
      </c>
      <c r="BH81" s="290">
        <f t="shared" si="22"/>
        <v>1.8178000000000017E-4</v>
      </c>
      <c r="BI81" s="290">
        <f t="shared" si="23"/>
        <v>4.1178000000000021E-4</v>
      </c>
      <c r="BJ81" s="291">
        <f t="shared" si="12"/>
        <v>-987692.88069603988</v>
      </c>
      <c r="BL81" s="283">
        <v>-5.09999999999999E-2</v>
      </c>
      <c r="BM81" s="310">
        <f t="shared" si="24"/>
        <v>-0.95579158555480548</v>
      </c>
      <c r="CC81" s="249"/>
      <c r="CD81" s="86"/>
      <c r="CF81" s="283">
        <v>4.8000000000000001E-2</v>
      </c>
      <c r="CG81" s="273">
        <f t="shared" si="27"/>
        <v>2.0000000000000018E-3</v>
      </c>
      <c r="CH81" s="285">
        <f t="shared" si="13"/>
        <v>4.9000000000000002E-2</v>
      </c>
      <c r="CI81" s="290">
        <f t="shared" si="28"/>
        <v>3.920000000000004E-6</v>
      </c>
      <c r="CJ81" s="273">
        <f t="shared" si="29"/>
        <v>-34659.431137724605</v>
      </c>
      <c r="CT81" s="283">
        <v>2.4000000000000101E-2</v>
      </c>
      <c r="CU81" s="310">
        <f t="shared" si="34"/>
        <v>-0.34022829341317401</v>
      </c>
      <c r="DL81" s="249"/>
    </row>
    <row r="82" spans="2:116">
      <c r="B82" s="86"/>
      <c r="D82" s="282">
        <v>-5.6999999999999898E-2</v>
      </c>
      <c r="E82" s="283">
        <f t="shared" si="31"/>
        <v>5.6999999999999898E-2</v>
      </c>
      <c r="F82" s="301">
        <f t="shared" si="32"/>
        <v>28.29506177744225</v>
      </c>
      <c r="W82" s="249"/>
      <c r="Z82" s="283">
        <v>1.8000000000000099E-2</v>
      </c>
      <c r="AA82" s="283">
        <f t="shared" si="33"/>
        <v>1.8000000000000099E-2</v>
      </c>
      <c r="AB82" s="301">
        <f t="shared" si="30"/>
        <v>-34.659431137724766</v>
      </c>
      <c r="AU82" s="86"/>
      <c r="BE82" s="282">
        <v>-4.2999999999999899E-2</v>
      </c>
      <c r="BF82" s="283">
        <f t="shared" si="20"/>
        <v>6.2000000000000097E-2</v>
      </c>
      <c r="BG82" s="273">
        <f t="shared" si="21"/>
        <v>7.3999999999999955E-2</v>
      </c>
      <c r="BH82" s="290">
        <f t="shared" si="22"/>
        <v>1.8352000000000017E-4</v>
      </c>
      <c r="BI82" s="290">
        <f t="shared" si="23"/>
        <v>4.1352000000000023E-4</v>
      </c>
      <c r="BJ82" s="291">
        <f t="shared" si="12"/>
        <v>-991866.43359421636</v>
      </c>
      <c r="BL82" s="283">
        <v>-4.9999999999999899E-2</v>
      </c>
      <c r="BM82" s="310">
        <f t="shared" si="24"/>
        <v>-0.96063674466648152</v>
      </c>
      <c r="CC82" s="249"/>
      <c r="CD82" s="86"/>
      <c r="CF82" s="283">
        <v>4.9000000000000002E-2</v>
      </c>
      <c r="CG82" s="273">
        <f t="shared" si="27"/>
        <v>1.0000000000000009E-3</v>
      </c>
      <c r="CH82" s="285">
        <f t="shared" si="13"/>
        <v>4.9500000000000002E-2</v>
      </c>
      <c r="CI82" s="290">
        <f t="shared" si="28"/>
        <v>1.9800000000000018E-6</v>
      </c>
      <c r="CJ82" s="273">
        <f t="shared" si="29"/>
        <v>-17506.549401197633</v>
      </c>
      <c r="CT82" s="283">
        <v>2.5000000000000099E-2</v>
      </c>
      <c r="CU82" s="310">
        <f t="shared" si="34"/>
        <v>-0.3315634356287428</v>
      </c>
      <c r="DL82" s="249"/>
    </row>
    <row r="83" spans="2:116">
      <c r="B83" s="86"/>
      <c r="D83" s="283">
        <v>-5.5999999999999897E-2</v>
      </c>
      <c r="E83" s="283">
        <f t="shared" si="31"/>
        <v>5.5999999999999897E-2</v>
      </c>
      <c r="F83" s="301">
        <f t="shared" si="32"/>
        <v>27.798657184855543</v>
      </c>
      <c r="W83" s="249"/>
      <c r="Z83" s="283">
        <v>1.90000000000001E-2</v>
      </c>
      <c r="AA83" s="283">
        <f t="shared" si="33"/>
        <v>1.90000000000001E-2</v>
      </c>
      <c r="AB83" s="301">
        <f t="shared" si="30"/>
        <v>-36.584955089820582</v>
      </c>
      <c r="AU83" s="86"/>
      <c r="BE83" s="283">
        <v>-4.1999999999999899E-2</v>
      </c>
      <c r="BF83" s="283">
        <f t="shared" si="20"/>
        <v>6.3000000000000098E-2</v>
      </c>
      <c r="BG83" s="273">
        <f t="shared" si="21"/>
        <v>7.3499999999999954E-2</v>
      </c>
      <c r="BH83" s="290">
        <f t="shared" si="22"/>
        <v>1.8522000000000018E-4</v>
      </c>
      <c r="BI83" s="290">
        <f t="shared" si="23"/>
        <v>4.1522000000000022E-4</v>
      </c>
      <c r="BJ83" s="291">
        <f t="shared" si="12"/>
        <v>-995944.04274760722</v>
      </c>
      <c r="BL83" s="283">
        <v>-4.8999999999999898E-2</v>
      </c>
      <c r="BM83" s="310">
        <f t="shared" si="24"/>
        <v>-0.96538596003337207</v>
      </c>
      <c r="CC83" s="249"/>
      <c r="CD83" s="86"/>
      <c r="CF83" s="283">
        <v>0.05</v>
      </c>
      <c r="CG83" s="273">
        <f t="shared" si="27"/>
        <v>0</v>
      </c>
      <c r="CH83" s="285">
        <f t="shared" si="13"/>
        <v>0.05</v>
      </c>
      <c r="CI83" s="290">
        <f t="shared" si="28"/>
        <v>0</v>
      </c>
      <c r="CJ83" s="273">
        <f t="shared" si="29"/>
        <v>0</v>
      </c>
      <c r="CT83" s="283">
        <v>2.6000000000000099E-2</v>
      </c>
      <c r="CU83" s="310">
        <f t="shared" si="34"/>
        <v>-0.32254491017964099</v>
      </c>
      <c r="DL83" s="249"/>
    </row>
    <row r="84" spans="2:116">
      <c r="B84" s="86"/>
      <c r="D84" s="282">
        <v>-5.4999999999999903E-2</v>
      </c>
      <c r="E84" s="283">
        <f t="shared" si="31"/>
        <v>5.4999999999999903E-2</v>
      </c>
      <c r="F84" s="301">
        <f t="shared" si="32"/>
        <v>27.302252592268839</v>
      </c>
      <c r="W84" s="249"/>
      <c r="Z84" s="283">
        <v>2.0000000000000101E-2</v>
      </c>
      <c r="AA84" s="283">
        <f t="shared" si="33"/>
        <v>2.0000000000000101E-2</v>
      </c>
      <c r="AB84" s="301">
        <f t="shared" si="30"/>
        <v>-38.510479041916383</v>
      </c>
      <c r="AU84" s="86"/>
      <c r="BE84" s="282">
        <v>-4.0999999999999898E-2</v>
      </c>
      <c r="BF84" s="283">
        <f t="shared" si="20"/>
        <v>6.4000000000000098E-2</v>
      </c>
      <c r="BG84" s="273">
        <f t="shared" si="21"/>
        <v>7.2999999999999954E-2</v>
      </c>
      <c r="BH84" s="290">
        <f t="shared" si="22"/>
        <v>1.8688000000000019E-4</v>
      </c>
      <c r="BI84" s="290">
        <f t="shared" si="23"/>
        <v>4.1688000000000022E-4</v>
      </c>
      <c r="BJ84" s="291">
        <f t="shared" si="12"/>
        <v>-999925.70815621235</v>
      </c>
      <c r="BL84" s="283">
        <v>-4.7999999999999897E-2</v>
      </c>
      <c r="BM84" s="310">
        <f t="shared" si="24"/>
        <v>-0.97003923165547712</v>
      </c>
      <c r="CC84" s="249"/>
      <c r="CD84" s="86"/>
      <c r="CT84" s="283">
        <v>2.70000000000001E-2</v>
      </c>
      <c r="CU84" s="310">
        <f t="shared" si="34"/>
        <v>-0.31317271706586847</v>
      </c>
      <c r="DL84" s="249"/>
    </row>
    <row r="85" spans="2:116">
      <c r="B85" s="86"/>
      <c r="D85" s="283">
        <v>-5.3999999999999902E-2</v>
      </c>
      <c r="E85" s="283">
        <f t="shared" si="31"/>
        <v>5.3999999999999902E-2</v>
      </c>
      <c r="F85" s="301">
        <f t="shared" si="32"/>
        <v>26.805847999682133</v>
      </c>
      <c r="W85" s="249"/>
      <c r="Z85" s="283">
        <v>2.1000000000000098E-2</v>
      </c>
      <c r="AA85" s="283">
        <f t="shared" si="33"/>
        <v>2.1000000000000098E-2</v>
      </c>
      <c r="AB85" s="301">
        <f t="shared" si="30"/>
        <v>-40.436002994012192</v>
      </c>
      <c r="AU85" s="86"/>
      <c r="BE85" s="283">
        <v>-3.9999999999999897E-2</v>
      </c>
      <c r="BF85" s="283">
        <f t="shared" si="20"/>
        <v>6.5000000000000099E-2</v>
      </c>
      <c r="BG85" s="273">
        <f t="shared" si="21"/>
        <v>7.2499999999999953E-2</v>
      </c>
      <c r="BH85" s="290">
        <f t="shared" si="22"/>
        <v>1.8850000000000019E-4</v>
      </c>
      <c r="BI85" s="290">
        <f t="shared" si="23"/>
        <v>4.1850000000000025E-4</v>
      </c>
      <c r="BJ85" s="291">
        <f t="shared" ref="BJ85:BJ148" si="35" xml:space="preserve"> ($BF$14 * BI85) / ($BF$15*$BF$17)</f>
        <v>-1003811.4298200319</v>
      </c>
      <c r="BL85" s="283">
        <v>-4.6999999999999903E-2</v>
      </c>
      <c r="BM85" s="310">
        <f t="shared" si="24"/>
        <v>-0.97459655953279645</v>
      </c>
      <c r="CC85" s="249"/>
      <c r="CD85" s="86"/>
      <c r="CT85" s="283">
        <v>2.8000000000000101E-2</v>
      </c>
      <c r="CU85" s="310">
        <f t="shared" si="34"/>
        <v>-0.3034468562874254</v>
      </c>
      <c r="DL85" s="249"/>
    </row>
    <row r="86" spans="2:116">
      <c r="B86" s="86"/>
      <c r="D86" s="282">
        <v>-5.2999999999999901E-2</v>
      </c>
      <c r="E86" s="283">
        <f t="shared" si="31"/>
        <v>5.2999999999999901E-2</v>
      </c>
      <c r="F86" s="301">
        <f t="shared" si="32"/>
        <v>26.309443407095426</v>
      </c>
      <c r="W86" s="249"/>
      <c r="Z86" s="283">
        <v>2.2000000000000099E-2</v>
      </c>
      <c r="AA86" s="283">
        <f t="shared" si="33"/>
        <v>2.2000000000000099E-2</v>
      </c>
      <c r="AB86" s="301">
        <f t="shared" si="30"/>
        <v>-42.361526946108008</v>
      </c>
      <c r="AU86" s="86"/>
      <c r="BE86" s="282">
        <v>-3.8999999999999903E-2</v>
      </c>
      <c r="BF86" s="283">
        <f t="shared" ref="BF86:BF149" si="36">($BF$16 - $AX$41) - ABS(BE86)</f>
        <v>6.6000000000000086E-2</v>
      </c>
      <c r="BG86" s="273">
        <f t="shared" ref="BG86:BG149" si="37" xml:space="preserve"> (BF86/2) + ABS(BE86)</f>
        <v>7.1999999999999953E-2</v>
      </c>
      <c r="BH86" s="290">
        <f t="shared" ref="BH86:BH149" si="38">BF86*$BF$18*BG86</f>
        <v>1.9008000000000013E-4</v>
      </c>
      <c r="BI86" s="290">
        <f t="shared" ref="BI86:BI149" si="39">BH86+$BF$13</f>
        <v>4.2008000000000019E-4</v>
      </c>
      <c r="BJ86" s="291">
        <f t="shared" si="35"/>
        <v>-1007601.2077390655</v>
      </c>
      <c r="BL86" s="283">
        <v>-4.5999999999999902E-2</v>
      </c>
      <c r="BM86" s="310">
        <f t="shared" si="24"/>
        <v>-0.97905794366532994</v>
      </c>
      <c r="CC86" s="249"/>
      <c r="CD86" s="86"/>
      <c r="CT86" s="283">
        <v>2.9000000000000099E-2</v>
      </c>
      <c r="CU86" s="310">
        <f t="shared" si="34"/>
        <v>-0.29336732784431158</v>
      </c>
      <c r="DL86" s="249"/>
    </row>
    <row r="87" spans="2:116">
      <c r="B87" s="86"/>
      <c r="D87" s="283">
        <v>-5.19999999999999E-2</v>
      </c>
      <c r="E87" s="283">
        <f t="shared" si="31"/>
        <v>5.19999999999999E-2</v>
      </c>
      <c r="F87" s="301">
        <f t="shared" si="32"/>
        <v>25.813038814508719</v>
      </c>
      <c r="W87" s="249"/>
      <c r="Z87" s="283">
        <v>2.30000000000001E-2</v>
      </c>
      <c r="AA87" s="283">
        <f t="shared" si="33"/>
        <v>2.30000000000001E-2</v>
      </c>
      <c r="AB87" s="301">
        <f t="shared" si="30"/>
        <v>-44.287050898203816</v>
      </c>
      <c r="AU87" s="86"/>
      <c r="BE87" s="283">
        <v>-3.7999999999999902E-2</v>
      </c>
      <c r="BF87" s="283">
        <f t="shared" si="36"/>
        <v>6.7000000000000087E-2</v>
      </c>
      <c r="BG87" s="273">
        <f t="shared" si="37"/>
        <v>7.1499999999999952E-2</v>
      </c>
      <c r="BH87" s="290">
        <f t="shared" si="38"/>
        <v>1.9162000000000012E-4</v>
      </c>
      <c r="BI87" s="290">
        <f t="shared" si="39"/>
        <v>4.2162000000000015E-4</v>
      </c>
      <c r="BJ87" s="291">
        <f t="shared" si="35"/>
        <v>-1011295.0419133136</v>
      </c>
      <c r="BL87" s="283">
        <v>-4.4999999999999901E-2</v>
      </c>
      <c r="BM87" s="310">
        <f t="shared" si="24"/>
        <v>-0.98342338405307783</v>
      </c>
      <c r="CC87" s="249"/>
      <c r="CD87" s="86"/>
      <c r="CT87" s="283">
        <v>3.00000000000001E-2</v>
      </c>
      <c r="CU87" s="310">
        <f t="shared" si="34"/>
        <v>-0.28293413173652721</v>
      </c>
      <c r="DL87" s="249"/>
    </row>
    <row r="88" spans="2:116">
      <c r="B88" s="86"/>
      <c r="D88" s="282">
        <v>-5.09999999999999E-2</v>
      </c>
      <c r="E88" s="283">
        <f t="shared" si="31"/>
        <v>5.09999999999999E-2</v>
      </c>
      <c r="F88" s="301">
        <f t="shared" si="32"/>
        <v>25.316634221922016</v>
      </c>
      <c r="W88" s="249"/>
      <c r="Z88" s="283">
        <v>2.4000000000000101E-2</v>
      </c>
      <c r="AA88" s="283">
        <f t="shared" si="33"/>
        <v>2.4000000000000101E-2</v>
      </c>
      <c r="AB88" s="301">
        <f t="shared" si="30"/>
        <v>-46.212574850299625</v>
      </c>
      <c r="AU88" s="86"/>
      <c r="BE88" s="282">
        <v>-3.6999999999999901E-2</v>
      </c>
      <c r="BF88" s="283">
        <f t="shared" si="36"/>
        <v>6.8000000000000088E-2</v>
      </c>
      <c r="BG88" s="273">
        <f t="shared" si="37"/>
        <v>7.0999999999999952E-2</v>
      </c>
      <c r="BH88" s="290">
        <f t="shared" si="38"/>
        <v>1.9312000000000013E-4</v>
      </c>
      <c r="BI88" s="290">
        <f t="shared" si="39"/>
        <v>4.2312000000000014E-4</v>
      </c>
      <c r="BJ88" s="291">
        <f t="shared" si="35"/>
        <v>-1014892.9323427761</v>
      </c>
      <c r="BL88" s="283">
        <v>-4.39999999999999E-2</v>
      </c>
      <c r="BM88" s="310">
        <f t="shared" si="24"/>
        <v>-0.98769288069603989</v>
      </c>
      <c r="CC88" s="249"/>
      <c r="CD88" s="86"/>
      <c r="CT88" s="283">
        <v>3.10000000000001E-2</v>
      </c>
      <c r="CU88" s="310">
        <f t="shared" si="34"/>
        <v>-0.27214726796407213</v>
      </c>
      <c r="DL88" s="249"/>
    </row>
    <row r="89" spans="2:116">
      <c r="B89" s="86"/>
      <c r="D89" s="283">
        <v>-4.9999999999999899E-2</v>
      </c>
      <c r="E89" s="283">
        <f t="shared" si="31"/>
        <v>4.9999999999999899E-2</v>
      </c>
      <c r="F89" s="301">
        <f t="shared" si="32"/>
        <v>24.820229629335305</v>
      </c>
      <c r="W89" s="249"/>
      <c r="Z89" s="283">
        <v>2.5000000000000099E-2</v>
      </c>
      <c r="AA89" s="283">
        <f t="shared" si="33"/>
        <v>2.5000000000000099E-2</v>
      </c>
      <c r="AB89" s="301">
        <f t="shared" si="30"/>
        <v>-48.138098802395433</v>
      </c>
      <c r="AU89" s="86"/>
      <c r="BE89" s="283">
        <v>-3.59999999999999E-2</v>
      </c>
      <c r="BF89" s="283">
        <f t="shared" si="36"/>
        <v>6.9000000000000089E-2</v>
      </c>
      <c r="BG89" s="273">
        <f t="shared" si="37"/>
        <v>7.0499999999999952E-2</v>
      </c>
      <c r="BH89" s="290">
        <f t="shared" si="38"/>
        <v>1.9458000000000013E-4</v>
      </c>
      <c r="BI89" s="290">
        <f t="shared" si="39"/>
        <v>4.2458000000000014E-4</v>
      </c>
      <c r="BJ89" s="291">
        <f t="shared" si="35"/>
        <v>-1018394.8790274528</v>
      </c>
      <c r="BL89" s="283">
        <v>-4.2999999999999899E-2</v>
      </c>
      <c r="BM89" s="310">
        <f t="shared" si="24"/>
        <v>-0.99186643359421633</v>
      </c>
      <c r="CC89" s="249"/>
      <c r="CD89" s="86"/>
      <c r="CT89" s="283">
        <v>3.2000000000000098E-2</v>
      </c>
      <c r="CU89" s="310">
        <f t="shared" si="34"/>
        <v>-0.26100673652694628</v>
      </c>
      <c r="DL89" s="249"/>
    </row>
    <row r="90" spans="2:116">
      <c r="B90" s="86"/>
      <c r="D90" s="282">
        <v>-4.8999999999999898E-2</v>
      </c>
      <c r="E90" s="283">
        <f t="shared" si="31"/>
        <v>4.8999999999999898E-2</v>
      </c>
      <c r="F90" s="301">
        <f t="shared" si="32"/>
        <v>24.323825036748595</v>
      </c>
      <c r="W90" s="249"/>
      <c r="Z90" s="283">
        <v>2.6000000000000099E-2</v>
      </c>
      <c r="AA90" s="283">
        <f t="shared" si="33"/>
        <v>2.6000000000000099E-2</v>
      </c>
      <c r="AB90" s="301">
        <f t="shared" si="30"/>
        <v>-50.063622754491242</v>
      </c>
      <c r="AU90" s="86"/>
      <c r="BE90" s="282">
        <v>-3.4999999999999899E-2</v>
      </c>
      <c r="BF90" s="283">
        <f t="shared" si="36"/>
        <v>7.000000000000009E-2</v>
      </c>
      <c r="BG90" s="273">
        <f t="shared" si="37"/>
        <v>6.9999999999999951E-2</v>
      </c>
      <c r="BH90" s="290">
        <f t="shared" si="38"/>
        <v>1.960000000000001E-4</v>
      </c>
      <c r="BI90" s="290">
        <f t="shared" si="39"/>
        <v>4.2600000000000016E-4</v>
      </c>
      <c r="BJ90" s="291">
        <f t="shared" si="35"/>
        <v>-1021800.881967344</v>
      </c>
      <c r="BL90" s="283">
        <v>-4.1999999999999899E-2</v>
      </c>
      <c r="BM90" s="310">
        <f t="shared" si="24"/>
        <v>-0.99594404274760717</v>
      </c>
      <c r="CC90" s="249"/>
      <c r="CD90" s="86"/>
      <c r="CT90" s="283">
        <v>3.3000000000000099E-2</v>
      </c>
      <c r="CU90" s="310">
        <f t="shared" si="34"/>
        <v>-0.24951253742514989</v>
      </c>
      <c r="DL90" s="249"/>
    </row>
    <row r="91" spans="2:116">
      <c r="B91" s="86"/>
      <c r="D91" s="283">
        <v>-4.7999999999999897E-2</v>
      </c>
      <c r="E91" s="283">
        <f t="shared" si="31"/>
        <v>4.7999999999999897E-2</v>
      </c>
      <c r="F91" s="301">
        <f t="shared" si="32"/>
        <v>23.827420444161888</v>
      </c>
      <c r="W91" s="249"/>
      <c r="Z91" s="283">
        <v>2.70000000000001E-2</v>
      </c>
      <c r="AA91" s="283">
        <f t="shared" si="33"/>
        <v>2.70000000000001E-2</v>
      </c>
      <c r="AB91" s="301">
        <f t="shared" si="30"/>
        <v>-51.989146706587057</v>
      </c>
      <c r="AU91" s="86"/>
      <c r="BE91" s="283">
        <v>-3.3999999999999898E-2</v>
      </c>
      <c r="BF91" s="283">
        <f t="shared" si="36"/>
        <v>7.1000000000000091E-2</v>
      </c>
      <c r="BG91" s="273">
        <f t="shared" si="37"/>
        <v>6.9499999999999951E-2</v>
      </c>
      <c r="BH91" s="290">
        <f t="shared" si="38"/>
        <v>1.9738000000000012E-4</v>
      </c>
      <c r="BI91" s="290">
        <f t="shared" si="39"/>
        <v>4.2738000000000015E-4</v>
      </c>
      <c r="BJ91" s="291">
        <f t="shared" si="35"/>
        <v>-1025110.9411624494</v>
      </c>
      <c r="BL91" s="283">
        <v>-4.0999999999999898E-2</v>
      </c>
      <c r="BM91" s="310">
        <f t="shared" si="24"/>
        <v>-0.9999257081562124</v>
      </c>
      <c r="CC91" s="249"/>
      <c r="CD91" s="86"/>
      <c r="CT91" s="283">
        <v>3.40000000000001E-2</v>
      </c>
      <c r="CU91" s="310">
        <f t="shared" si="34"/>
        <v>-0.23766467065868283</v>
      </c>
      <c r="DL91" s="249"/>
    </row>
    <row r="92" spans="2:116">
      <c r="B92" s="86"/>
      <c r="D92" s="282">
        <v>-4.6999999999999903E-2</v>
      </c>
      <c r="E92" s="283">
        <f t="shared" si="31"/>
        <v>4.6999999999999903E-2</v>
      </c>
      <c r="F92" s="301">
        <f t="shared" si="32"/>
        <v>23.331015851575184</v>
      </c>
      <c r="W92" s="249"/>
      <c r="Z92" s="283">
        <v>2.8000000000000101E-2</v>
      </c>
      <c r="AA92" s="283">
        <f t="shared" si="33"/>
        <v>2.8000000000000101E-2</v>
      </c>
      <c r="AB92" s="301">
        <f t="shared" si="30"/>
        <v>-53.914670658682866</v>
      </c>
      <c r="AU92" s="86"/>
      <c r="BE92" s="282">
        <v>-3.2999999999999897E-2</v>
      </c>
      <c r="BF92" s="283">
        <f t="shared" si="36"/>
        <v>7.2000000000000092E-2</v>
      </c>
      <c r="BG92" s="273">
        <f t="shared" si="37"/>
        <v>6.899999999999995E-2</v>
      </c>
      <c r="BH92" s="290">
        <f t="shared" si="38"/>
        <v>1.987200000000001E-4</v>
      </c>
      <c r="BI92" s="290">
        <f t="shared" si="39"/>
        <v>4.2872000000000016E-4</v>
      </c>
      <c r="BJ92" s="291">
        <f t="shared" si="35"/>
        <v>-1028325.0566127693</v>
      </c>
      <c r="BL92" s="283">
        <v>-3.9999999999999897E-2</v>
      </c>
      <c r="BM92" s="310">
        <f t="shared" ref="BM92:BM155" si="40">BJ85 / 1000000</f>
        <v>-1.0038114298200318</v>
      </c>
      <c r="CC92" s="249"/>
      <c r="CD92" s="86"/>
      <c r="CT92" s="283">
        <v>3.50000000000001E-2</v>
      </c>
      <c r="CU92" s="310">
        <f t="shared" si="34"/>
        <v>-0.22546313622754505</v>
      </c>
      <c r="DL92" s="249"/>
    </row>
    <row r="93" spans="2:116">
      <c r="B93" s="86"/>
      <c r="D93" s="283">
        <v>-4.5999999999999902E-2</v>
      </c>
      <c r="E93" s="283">
        <f t="shared" si="31"/>
        <v>4.5999999999999902E-2</v>
      </c>
      <c r="F93" s="301">
        <f t="shared" si="32"/>
        <v>22.834611258988478</v>
      </c>
      <c r="W93" s="249"/>
      <c r="Z93" s="283">
        <v>2.9000000000000099E-2</v>
      </c>
      <c r="AA93" s="283">
        <f t="shared" si="33"/>
        <v>2.9000000000000099E-2</v>
      </c>
      <c r="AB93" s="301">
        <f t="shared" si="30"/>
        <v>-55.840194610778667</v>
      </c>
      <c r="AU93" s="86"/>
      <c r="BE93" s="283">
        <v>-3.1999999999999897E-2</v>
      </c>
      <c r="BF93" s="283">
        <f t="shared" si="36"/>
        <v>7.3000000000000093E-2</v>
      </c>
      <c r="BG93" s="273">
        <f t="shared" si="37"/>
        <v>6.849999999999995E-2</v>
      </c>
      <c r="BH93" s="290">
        <f t="shared" si="38"/>
        <v>2.0002000000000011E-4</v>
      </c>
      <c r="BI93" s="290">
        <f t="shared" si="39"/>
        <v>4.3002000000000014E-4</v>
      </c>
      <c r="BJ93" s="291">
        <f t="shared" si="35"/>
        <v>-1031443.2283183035</v>
      </c>
      <c r="BL93" s="283">
        <v>-3.8999999999999903E-2</v>
      </c>
      <c r="BM93" s="310">
        <f t="shared" si="40"/>
        <v>-1.0076012077390655</v>
      </c>
      <c r="CC93" s="249"/>
      <c r="CD93" s="86"/>
      <c r="CT93" s="283">
        <v>3.6000000000000101E-2</v>
      </c>
      <c r="CU93" s="310">
        <f t="shared" si="34"/>
        <v>-0.21290793413173675</v>
      </c>
      <c r="DL93" s="249"/>
    </row>
    <row r="94" spans="2:116">
      <c r="B94" s="86"/>
      <c r="D94" s="282">
        <v>-4.4999999999999901E-2</v>
      </c>
      <c r="E94" s="283">
        <f t="shared" si="31"/>
        <v>4.4999999999999901E-2</v>
      </c>
      <c r="F94" s="301">
        <f t="shared" si="32"/>
        <v>22.338206666401771</v>
      </c>
      <c r="W94" s="249"/>
      <c r="Z94" s="283">
        <v>3.00000000000001E-2</v>
      </c>
      <c r="AA94" s="283">
        <f t="shared" si="33"/>
        <v>3.00000000000001E-2</v>
      </c>
      <c r="AB94" s="301">
        <f t="shared" si="30"/>
        <v>-57.765718562874483</v>
      </c>
      <c r="AU94" s="86"/>
      <c r="BE94" s="282">
        <v>-3.0999999999999899E-2</v>
      </c>
      <c r="BF94" s="283">
        <f t="shared" si="36"/>
        <v>7.4000000000000093E-2</v>
      </c>
      <c r="BG94" s="273">
        <f t="shared" si="37"/>
        <v>6.7999999999999949E-2</v>
      </c>
      <c r="BH94" s="290">
        <f t="shared" si="38"/>
        <v>2.0128000000000011E-4</v>
      </c>
      <c r="BI94" s="290">
        <f t="shared" si="39"/>
        <v>4.3128000000000014E-4</v>
      </c>
      <c r="BJ94" s="291">
        <f t="shared" si="35"/>
        <v>-1034465.4562790518</v>
      </c>
      <c r="BL94" s="283">
        <v>-3.7999999999999902E-2</v>
      </c>
      <c r="BM94" s="310">
        <f t="shared" si="40"/>
        <v>-1.0112950419133135</v>
      </c>
      <c r="CC94" s="249"/>
      <c r="CD94" s="86"/>
      <c r="CT94" s="283">
        <v>3.7000000000000102E-2</v>
      </c>
      <c r="CU94" s="310">
        <f t="shared" si="34"/>
        <v>-0.1999990643712577</v>
      </c>
      <c r="DL94" s="249"/>
    </row>
    <row r="95" spans="2:116">
      <c r="B95" s="86"/>
      <c r="D95" s="283">
        <v>-4.39999999999999E-2</v>
      </c>
      <c r="E95" s="283">
        <f t="shared" si="31"/>
        <v>4.39999999999999E-2</v>
      </c>
      <c r="F95" s="301">
        <f t="shared" si="32"/>
        <v>21.841802073815064</v>
      </c>
      <c r="W95" s="249"/>
      <c r="Z95" s="283">
        <v>3.10000000000001E-2</v>
      </c>
      <c r="AA95" s="283">
        <f t="shared" si="33"/>
        <v>3.10000000000001E-2</v>
      </c>
      <c r="AB95" s="301">
        <f t="shared" si="30"/>
        <v>-59.691242514970291</v>
      </c>
      <c r="AU95" s="86"/>
      <c r="BE95" s="283">
        <v>-2.9999999999999898E-2</v>
      </c>
      <c r="BF95" s="283">
        <f t="shared" si="36"/>
        <v>7.5000000000000094E-2</v>
      </c>
      <c r="BG95" s="273">
        <f t="shared" si="37"/>
        <v>6.7499999999999949E-2</v>
      </c>
      <c r="BH95" s="290">
        <f t="shared" si="38"/>
        <v>2.0250000000000012E-4</v>
      </c>
      <c r="BI95" s="290">
        <f t="shared" si="39"/>
        <v>4.3250000000000016E-4</v>
      </c>
      <c r="BJ95" s="291">
        <f t="shared" si="35"/>
        <v>-1037391.7404950147</v>
      </c>
      <c r="BL95" s="283">
        <v>-3.6999999999999901E-2</v>
      </c>
      <c r="BM95" s="310">
        <f t="shared" si="40"/>
        <v>-1.014892932342776</v>
      </c>
      <c r="CC95" s="249"/>
      <c r="CD95" s="86"/>
      <c r="CT95" s="283">
        <v>3.8000000000000103E-2</v>
      </c>
      <c r="CU95" s="310">
        <f t="shared" si="34"/>
        <v>-0.18673652694610801</v>
      </c>
      <c r="DL95" s="249"/>
    </row>
    <row r="96" spans="2:116">
      <c r="B96" s="86"/>
      <c r="D96" s="282">
        <v>-4.2999999999999899E-2</v>
      </c>
      <c r="E96" s="283">
        <f t="shared" si="31"/>
        <v>4.2999999999999899E-2</v>
      </c>
      <c r="F96" s="301">
        <f t="shared" si="32"/>
        <v>21.345397481228357</v>
      </c>
      <c r="W96" s="249"/>
      <c r="Z96" s="283">
        <v>3.2000000000000098E-2</v>
      </c>
      <c r="AA96" s="283">
        <f t="shared" si="33"/>
        <v>3.2000000000000098E-2</v>
      </c>
      <c r="AB96" s="301">
        <f t="shared" si="30"/>
        <v>-61.616766467066093</v>
      </c>
      <c r="AU96" s="86"/>
      <c r="BE96" s="282">
        <v>-2.8999999999999901E-2</v>
      </c>
      <c r="BF96" s="283">
        <f t="shared" si="36"/>
        <v>7.6000000000000095E-2</v>
      </c>
      <c r="BG96" s="273">
        <f t="shared" si="37"/>
        <v>6.6999999999999948E-2</v>
      </c>
      <c r="BH96" s="290">
        <f t="shared" si="38"/>
        <v>2.0368000000000011E-4</v>
      </c>
      <c r="BI96" s="290">
        <f t="shared" si="39"/>
        <v>4.3368000000000014E-4</v>
      </c>
      <c r="BJ96" s="291">
        <f t="shared" si="35"/>
        <v>-1040222.0809661918</v>
      </c>
      <c r="BL96" s="283">
        <v>-3.59999999999999E-2</v>
      </c>
      <c r="BM96" s="310">
        <f t="shared" si="40"/>
        <v>-1.0183948790274528</v>
      </c>
      <c r="CC96" s="249"/>
      <c r="CD96" s="86"/>
      <c r="CT96" s="283">
        <v>3.9000000000000097E-2</v>
      </c>
      <c r="CU96" s="310">
        <f t="shared" si="34"/>
        <v>-0.17312032185628759</v>
      </c>
      <c r="DL96" s="249"/>
    </row>
    <row r="97" spans="2:116">
      <c r="B97" s="86"/>
      <c r="D97" s="283">
        <v>-4.1999999999999899E-2</v>
      </c>
      <c r="E97" s="283">
        <f t="shared" si="31"/>
        <v>4.1999999999999899E-2</v>
      </c>
      <c r="F97" s="301">
        <f t="shared" si="32"/>
        <v>20.848992888641646</v>
      </c>
      <c r="W97" s="249"/>
      <c r="Z97" s="283">
        <v>3.3000000000000099E-2</v>
      </c>
      <c r="AA97" s="283">
        <f t="shared" si="33"/>
        <v>3.3000000000000099E-2</v>
      </c>
      <c r="AB97" s="301">
        <f t="shared" si="30"/>
        <v>-63.542290419161908</v>
      </c>
      <c r="AU97" s="86"/>
      <c r="BE97" s="283">
        <v>-2.79999999999999E-2</v>
      </c>
      <c r="BF97" s="283">
        <f t="shared" si="36"/>
        <v>7.7000000000000096E-2</v>
      </c>
      <c r="BG97" s="273">
        <f t="shared" si="37"/>
        <v>6.6499999999999948E-2</v>
      </c>
      <c r="BH97" s="290">
        <f t="shared" si="38"/>
        <v>2.0482000000000009E-4</v>
      </c>
      <c r="BI97" s="290">
        <f t="shared" si="39"/>
        <v>4.3482000000000015E-4</v>
      </c>
      <c r="BJ97" s="291">
        <f t="shared" si="35"/>
        <v>-1042956.4776925833</v>
      </c>
      <c r="BL97" s="283">
        <v>-3.4999999999999899E-2</v>
      </c>
      <c r="BM97" s="310">
        <f t="shared" si="40"/>
        <v>-1.0218008819673439</v>
      </c>
      <c r="CC97" s="249"/>
      <c r="CD97" s="86"/>
      <c r="CT97" s="283">
        <v>4.0000000000000098E-2</v>
      </c>
      <c r="CU97" s="310">
        <f t="shared" si="34"/>
        <v>-0.15915044910179654</v>
      </c>
      <c r="DL97" s="249"/>
    </row>
    <row r="98" spans="2:116">
      <c r="B98" s="86"/>
      <c r="D98" s="282">
        <v>-4.0999999999999898E-2</v>
      </c>
      <c r="E98" s="283">
        <f t="shared" si="31"/>
        <v>4.0999999999999898E-2</v>
      </c>
      <c r="F98" s="301">
        <f t="shared" si="32"/>
        <v>20.35258829605494</v>
      </c>
      <c r="W98" s="249"/>
      <c r="Z98" s="283">
        <v>3.40000000000001E-2</v>
      </c>
      <c r="AA98" s="283">
        <f t="shared" si="33"/>
        <v>3.40000000000001E-2</v>
      </c>
      <c r="AB98" s="301">
        <f t="shared" si="30"/>
        <v>-65.467814371257717</v>
      </c>
      <c r="AU98" s="86"/>
      <c r="BE98" s="282">
        <v>-2.6999999999999899E-2</v>
      </c>
      <c r="BF98" s="283">
        <f t="shared" si="36"/>
        <v>7.8000000000000097E-2</v>
      </c>
      <c r="BG98" s="273">
        <f t="shared" si="37"/>
        <v>6.5999999999999948E-2</v>
      </c>
      <c r="BH98" s="290">
        <f t="shared" si="38"/>
        <v>2.0592000000000009E-4</v>
      </c>
      <c r="BI98" s="290">
        <f t="shared" si="39"/>
        <v>4.3592000000000012E-4</v>
      </c>
      <c r="BJ98" s="291">
        <f t="shared" si="35"/>
        <v>-1045594.930674189</v>
      </c>
      <c r="BL98" s="283">
        <v>-3.3999999999999898E-2</v>
      </c>
      <c r="BM98" s="310">
        <f t="shared" si="40"/>
        <v>-1.0251109411624495</v>
      </c>
      <c r="CC98" s="249"/>
      <c r="CD98" s="86"/>
      <c r="CT98" s="283">
        <v>4.1000000000000099E-2</v>
      </c>
      <c r="CU98" s="310">
        <f t="shared" si="34"/>
        <v>-0.14482690868263481</v>
      </c>
      <c r="DL98" s="249"/>
    </row>
    <row r="99" spans="2:116">
      <c r="B99" s="86"/>
      <c r="D99" s="283">
        <v>-3.9999999999999897E-2</v>
      </c>
      <c r="E99" s="283">
        <f t="shared" si="31"/>
        <v>3.9999999999999897E-2</v>
      </c>
      <c r="F99" s="301">
        <f t="shared" si="32"/>
        <v>19.856183703468233</v>
      </c>
      <c r="W99" s="249"/>
      <c r="Z99" s="283">
        <v>3.50000000000001E-2</v>
      </c>
      <c r="AA99" s="283">
        <f t="shared" si="33"/>
        <v>3.50000000000001E-2</v>
      </c>
      <c r="AB99" s="301">
        <f t="shared" si="30"/>
        <v>-67.393338323353532</v>
      </c>
      <c r="AU99" s="86"/>
      <c r="BE99" s="283">
        <v>-2.5999999999999902E-2</v>
      </c>
      <c r="BF99" s="283">
        <f t="shared" si="36"/>
        <v>7.9000000000000098E-2</v>
      </c>
      <c r="BG99" s="273">
        <f t="shared" si="37"/>
        <v>6.5499999999999947E-2</v>
      </c>
      <c r="BH99" s="290">
        <f t="shared" si="38"/>
        <v>2.0698000000000008E-4</v>
      </c>
      <c r="BI99" s="290">
        <f t="shared" si="39"/>
        <v>4.3698000000000012E-4</v>
      </c>
      <c r="BJ99" s="291">
        <f t="shared" si="35"/>
        <v>-1048137.4399110092</v>
      </c>
      <c r="BL99" s="283">
        <v>-3.2999999999999897E-2</v>
      </c>
      <c r="BM99" s="310">
        <f t="shared" si="40"/>
        <v>-1.0283250566127693</v>
      </c>
      <c r="CC99" s="249"/>
      <c r="CD99" s="86"/>
      <c r="CT99" s="283">
        <v>4.20000000000001E-2</v>
      </c>
      <c r="CU99" s="310">
        <f t="shared" si="34"/>
        <v>-0.13014970059880251</v>
      </c>
      <c r="DL99" s="249"/>
    </row>
    <row r="100" spans="2:116">
      <c r="B100" s="86"/>
      <c r="D100" s="282">
        <v>-3.8999999999999903E-2</v>
      </c>
      <c r="E100" s="283">
        <f t="shared" si="31"/>
        <v>3.8999999999999903E-2</v>
      </c>
      <c r="F100" s="301">
        <f t="shared" si="32"/>
        <v>19.359779110881529</v>
      </c>
      <c r="W100" s="249"/>
      <c r="Z100" s="283">
        <v>3.6000000000000101E-2</v>
      </c>
      <c r="AA100" s="283">
        <f t="shared" si="33"/>
        <v>3.6000000000000101E-2</v>
      </c>
      <c r="AB100" s="301">
        <f t="shared" si="30"/>
        <v>-69.318862275449334</v>
      </c>
      <c r="AU100" s="86"/>
      <c r="BE100" s="282">
        <v>-2.4999999999999901E-2</v>
      </c>
      <c r="BF100" s="283">
        <f t="shared" si="36"/>
        <v>8.0000000000000099E-2</v>
      </c>
      <c r="BG100" s="273">
        <f t="shared" si="37"/>
        <v>6.4999999999999947E-2</v>
      </c>
      <c r="BH100" s="290">
        <f t="shared" si="38"/>
        <v>2.080000000000001E-4</v>
      </c>
      <c r="BI100" s="290">
        <f t="shared" si="39"/>
        <v>4.3800000000000013E-4</v>
      </c>
      <c r="BJ100" s="291">
        <f t="shared" si="35"/>
        <v>-1050584.0054030437</v>
      </c>
      <c r="BL100" s="283">
        <v>-3.1999999999999897E-2</v>
      </c>
      <c r="BM100" s="310">
        <f t="shared" si="40"/>
        <v>-1.0314432283183035</v>
      </c>
      <c r="CC100" s="249"/>
      <c r="CD100" s="86"/>
      <c r="CT100" s="283">
        <v>4.3000000000000101E-2</v>
      </c>
      <c r="CU100" s="310">
        <f t="shared" si="34"/>
        <v>-0.11511882485029959</v>
      </c>
      <c r="DL100" s="249"/>
    </row>
    <row r="101" spans="2:116">
      <c r="B101" s="86"/>
      <c r="D101" s="283">
        <v>-3.7999999999999902E-2</v>
      </c>
      <c r="E101" s="283">
        <f t="shared" si="31"/>
        <v>3.7999999999999902E-2</v>
      </c>
      <c r="F101" s="301">
        <f t="shared" si="32"/>
        <v>18.863374518294822</v>
      </c>
      <c r="W101" s="249"/>
      <c r="Z101" s="283">
        <v>3.7000000000000102E-2</v>
      </c>
      <c r="AA101" s="283">
        <f t="shared" si="33"/>
        <v>3.7000000000000102E-2</v>
      </c>
      <c r="AB101" s="301">
        <f t="shared" si="30"/>
        <v>-71.244386227545164</v>
      </c>
      <c r="AU101" s="86"/>
      <c r="BE101" s="283">
        <v>-2.39999999999999E-2</v>
      </c>
      <c r="BF101" s="283">
        <f t="shared" si="36"/>
        <v>8.10000000000001E-2</v>
      </c>
      <c r="BG101" s="273">
        <f t="shared" si="37"/>
        <v>6.4499999999999946E-2</v>
      </c>
      <c r="BH101" s="290">
        <f t="shared" si="38"/>
        <v>2.089800000000001E-4</v>
      </c>
      <c r="BI101" s="290">
        <f t="shared" si="39"/>
        <v>4.3898000000000016E-4</v>
      </c>
      <c r="BJ101" s="291">
        <f t="shared" si="35"/>
        <v>-1052934.6271502927</v>
      </c>
      <c r="BL101" s="283">
        <v>-3.0999999999999899E-2</v>
      </c>
      <c r="BM101" s="310">
        <f t="shared" si="40"/>
        <v>-1.0344654562790518</v>
      </c>
      <c r="CC101" s="249"/>
      <c r="CD101" s="86"/>
      <c r="CT101" s="283">
        <v>4.4000000000000102E-2</v>
      </c>
      <c r="CU101" s="310">
        <f t="shared" si="34"/>
        <v>-9.9734281437125913E-2</v>
      </c>
      <c r="DL101" s="249"/>
    </row>
    <row r="102" spans="2:116">
      <c r="B102" s="86"/>
      <c r="D102" s="282">
        <v>-3.6999999999999901E-2</v>
      </c>
      <c r="E102" s="283">
        <f t="shared" si="31"/>
        <v>3.6999999999999901E-2</v>
      </c>
      <c r="F102" s="301">
        <f t="shared" si="32"/>
        <v>18.366969925708112</v>
      </c>
      <c r="W102" s="249"/>
      <c r="Z102" s="283">
        <v>3.8000000000000103E-2</v>
      </c>
      <c r="AA102" s="283">
        <f t="shared" si="33"/>
        <v>3.8000000000000103E-2</v>
      </c>
      <c r="AB102" s="301">
        <f t="shared" si="30"/>
        <v>-73.169910179640965</v>
      </c>
      <c r="AU102" s="86"/>
      <c r="BE102" s="282">
        <v>-2.2999999999999899E-2</v>
      </c>
      <c r="BF102" s="283">
        <f t="shared" si="36"/>
        <v>8.2000000000000101E-2</v>
      </c>
      <c r="BG102" s="273">
        <f t="shared" si="37"/>
        <v>6.3999999999999946E-2</v>
      </c>
      <c r="BH102" s="290">
        <f t="shared" si="38"/>
        <v>2.099200000000001E-4</v>
      </c>
      <c r="BI102" s="290">
        <f t="shared" si="39"/>
        <v>4.3992000000000011E-4</v>
      </c>
      <c r="BJ102" s="291">
        <f t="shared" si="35"/>
        <v>-1055189.3051527557</v>
      </c>
      <c r="BL102" s="283">
        <v>-2.9999999999999898E-2</v>
      </c>
      <c r="BM102" s="310">
        <f t="shared" si="40"/>
        <v>-1.0373917404950148</v>
      </c>
      <c r="CC102" s="249"/>
      <c r="CD102" s="86"/>
      <c r="CT102" s="283">
        <v>4.5000000000000102E-2</v>
      </c>
      <c r="CU102" s="310">
        <f t="shared" si="34"/>
        <v>-8.3996070359281569E-2</v>
      </c>
      <c r="DL102" s="249"/>
    </row>
    <row r="103" spans="2:116">
      <c r="B103" s="86"/>
      <c r="D103" s="283">
        <v>-3.59999999999999E-2</v>
      </c>
      <c r="E103" s="283">
        <f t="shared" si="31"/>
        <v>3.59999999999999E-2</v>
      </c>
      <c r="F103" s="301">
        <f t="shared" si="32"/>
        <v>17.870565333121405</v>
      </c>
      <c r="W103" s="249"/>
      <c r="Z103" s="283">
        <v>3.9000000000000097E-2</v>
      </c>
      <c r="AA103" s="283">
        <f t="shared" si="33"/>
        <v>3.9000000000000097E-2</v>
      </c>
      <c r="AB103" s="301">
        <f t="shared" si="30"/>
        <v>-75.095434131736752</v>
      </c>
      <c r="AU103" s="86"/>
      <c r="BE103" s="283">
        <v>-2.1999999999999902E-2</v>
      </c>
      <c r="BF103" s="283">
        <f t="shared" si="36"/>
        <v>8.3000000000000101E-2</v>
      </c>
      <c r="BG103" s="273">
        <f t="shared" si="37"/>
        <v>6.3499999999999945E-2</v>
      </c>
      <c r="BH103" s="290">
        <f t="shared" si="38"/>
        <v>2.1082000000000007E-4</v>
      </c>
      <c r="BI103" s="290">
        <f t="shared" si="39"/>
        <v>4.4082000000000008E-4</v>
      </c>
      <c r="BJ103" s="291">
        <f t="shared" si="35"/>
        <v>-1057348.039410433</v>
      </c>
      <c r="BL103" s="283">
        <v>-2.8999999999999901E-2</v>
      </c>
      <c r="BM103" s="310">
        <f t="shared" si="40"/>
        <v>-1.0402220809661917</v>
      </c>
      <c r="CC103" s="249"/>
      <c r="CD103" s="86"/>
      <c r="CT103" s="283">
        <v>4.6000000000000103E-2</v>
      </c>
      <c r="CU103" s="310">
        <f t="shared" si="34"/>
        <v>-6.7904191616766585E-2</v>
      </c>
      <c r="DL103" s="249"/>
    </row>
    <row r="104" spans="2:116">
      <c r="B104" s="86"/>
      <c r="D104" s="282">
        <v>-3.4999999999999899E-2</v>
      </c>
      <c r="E104" s="283">
        <f t="shared" si="31"/>
        <v>3.4999999999999899E-2</v>
      </c>
      <c r="F104" s="301">
        <f t="shared" si="32"/>
        <v>17.374160740534702</v>
      </c>
      <c r="W104" s="249"/>
      <c r="Z104" s="283">
        <v>4.0000000000000098E-2</v>
      </c>
      <c r="AA104" s="283">
        <f t="shared" si="33"/>
        <v>4.0000000000000098E-2</v>
      </c>
      <c r="AB104" s="301">
        <f t="shared" si="30"/>
        <v>-77.020958083832582</v>
      </c>
      <c r="AU104" s="86"/>
      <c r="BE104" s="282">
        <v>-2.0999999999999901E-2</v>
      </c>
      <c r="BF104" s="283">
        <f t="shared" si="36"/>
        <v>8.4000000000000102E-2</v>
      </c>
      <c r="BG104" s="273">
        <f t="shared" si="37"/>
        <v>6.2999999999999945E-2</v>
      </c>
      <c r="BH104" s="290">
        <f t="shared" si="38"/>
        <v>2.1168000000000006E-4</v>
      </c>
      <c r="BI104" s="290">
        <f t="shared" si="39"/>
        <v>4.4168000000000007E-4</v>
      </c>
      <c r="BJ104" s="291">
        <f t="shared" si="35"/>
        <v>-1059410.829923325</v>
      </c>
      <c r="BL104" s="283">
        <v>-2.79999999999999E-2</v>
      </c>
      <c r="BM104" s="310">
        <f t="shared" si="40"/>
        <v>-1.0429564776925833</v>
      </c>
      <c r="CC104" s="249"/>
      <c r="CD104" s="86"/>
      <c r="CT104" s="283">
        <v>4.7000000000000097E-2</v>
      </c>
      <c r="CU104" s="310">
        <f t="shared" si="34"/>
        <v>-5.1458645209580919E-2</v>
      </c>
      <c r="DL104" s="249"/>
    </row>
    <row r="105" spans="2:116" ht="15" thickBot="1">
      <c r="B105" s="86"/>
      <c r="D105" s="283">
        <v>-3.3999999999999898E-2</v>
      </c>
      <c r="E105" s="283">
        <f t="shared" si="31"/>
        <v>3.3999999999999898E-2</v>
      </c>
      <c r="F105" s="301">
        <f t="shared" si="32"/>
        <v>16.877756147947988</v>
      </c>
      <c r="W105" s="249"/>
      <c r="Z105" s="283">
        <v>4.1000000000000099E-2</v>
      </c>
      <c r="AA105" s="283">
        <f t="shared" si="33"/>
        <v>4.1000000000000099E-2</v>
      </c>
      <c r="AB105" s="301">
        <f t="shared" si="30"/>
        <v>-78.946482035928383</v>
      </c>
      <c r="AU105" s="86"/>
      <c r="BE105" s="283">
        <v>-1.99999999999999E-2</v>
      </c>
      <c r="BF105" s="283">
        <f t="shared" si="36"/>
        <v>8.5000000000000103E-2</v>
      </c>
      <c r="BG105" s="273">
        <f t="shared" si="37"/>
        <v>6.2499999999999951E-2</v>
      </c>
      <c r="BH105" s="290">
        <f t="shared" si="38"/>
        <v>2.125000000000001E-4</v>
      </c>
      <c r="BI105" s="290">
        <f t="shared" si="39"/>
        <v>4.4250000000000013E-4</v>
      </c>
      <c r="BJ105" s="291">
        <f t="shared" si="35"/>
        <v>-1061377.6766914311</v>
      </c>
      <c r="BL105" s="283">
        <v>-2.6999999999999899E-2</v>
      </c>
      <c r="BM105" s="310">
        <f t="shared" si="40"/>
        <v>-1.045594930674189</v>
      </c>
      <c r="CC105" s="249"/>
      <c r="CD105" s="86"/>
      <c r="CE105" s="195"/>
      <c r="CF105" s="195"/>
      <c r="CG105" s="195"/>
      <c r="CH105" s="195"/>
      <c r="CI105" s="195"/>
      <c r="CJ105" s="195"/>
      <c r="CL105" s="195"/>
      <c r="CM105" s="195"/>
      <c r="CN105" s="195"/>
      <c r="CO105" s="195"/>
      <c r="CP105" s="195"/>
      <c r="CQ105" s="195"/>
      <c r="CR105" s="195"/>
      <c r="CT105" s="283">
        <v>4.8000000000000098E-2</v>
      </c>
      <c r="CU105" s="310">
        <f t="shared" si="34"/>
        <v>-3.4659431137724607E-2</v>
      </c>
      <c r="DL105" s="249"/>
    </row>
    <row r="106" spans="2:116">
      <c r="B106" s="86"/>
      <c r="D106" s="282">
        <v>-3.2999999999999897E-2</v>
      </c>
      <c r="E106" s="283">
        <f t="shared" si="31"/>
        <v>3.2999999999999897E-2</v>
      </c>
      <c r="F106" s="301">
        <f t="shared" si="32"/>
        <v>16.381351555361281</v>
      </c>
      <c r="W106" s="249"/>
      <c r="Z106" s="283">
        <v>4.20000000000001E-2</v>
      </c>
      <c r="AA106" s="283">
        <f t="shared" si="33"/>
        <v>4.20000000000001E-2</v>
      </c>
      <c r="AB106" s="301">
        <f t="shared" si="30"/>
        <v>-80.872005988024185</v>
      </c>
      <c r="AU106" s="86"/>
      <c r="BE106" s="282">
        <v>-1.8999999999999899E-2</v>
      </c>
      <c r="BF106" s="283">
        <f t="shared" si="36"/>
        <v>8.6000000000000104E-2</v>
      </c>
      <c r="BG106" s="273">
        <f t="shared" si="37"/>
        <v>6.1999999999999951E-2</v>
      </c>
      <c r="BH106" s="290">
        <f t="shared" si="38"/>
        <v>2.132800000000001E-4</v>
      </c>
      <c r="BI106" s="290">
        <f t="shared" si="39"/>
        <v>4.4328000000000011E-4</v>
      </c>
      <c r="BJ106" s="291">
        <f t="shared" si="35"/>
        <v>-1063248.5797147516</v>
      </c>
      <c r="BL106" s="283">
        <v>-2.5999999999999902E-2</v>
      </c>
      <c r="BM106" s="310">
        <f t="shared" si="40"/>
        <v>-1.0481374399110093</v>
      </c>
      <c r="CC106" s="249"/>
      <c r="CD106" s="86"/>
      <c r="CT106" s="283">
        <v>4.9000000000000099E-2</v>
      </c>
      <c r="CU106" s="310">
        <f t="shared" si="34"/>
        <v>-1.7506549401197634E-2</v>
      </c>
      <c r="DL106" s="249"/>
    </row>
    <row r="107" spans="2:116">
      <c r="B107" s="86"/>
      <c r="D107" s="283">
        <v>-3.1999999999999897E-2</v>
      </c>
      <c r="E107" s="283">
        <f t="shared" si="31"/>
        <v>3.1999999999999897E-2</v>
      </c>
      <c r="F107" s="301">
        <f t="shared" si="32"/>
        <v>15.884946962774574</v>
      </c>
      <c r="W107" s="249"/>
      <c r="Z107" s="283">
        <v>4.3000000000000101E-2</v>
      </c>
      <c r="AA107" s="283">
        <f t="shared" si="33"/>
        <v>4.3000000000000101E-2</v>
      </c>
      <c r="AB107" s="301">
        <f t="shared" si="30"/>
        <v>-82.797529940120015</v>
      </c>
      <c r="AU107" s="86"/>
      <c r="BE107" s="283">
        <v>-1.7999999999999901E-2</v>
      </c>
      <c r="BF107" s="283">
        <f t="shared" si="36"/>
        <v>8.7000000000000091E-2</v>
      </c>
      <c r="BG107" s="273">
        <f t="shared" si="37"/>
        <v>6.1499999999999944E-2</v>
      </c>
      <c r="BH107" s="290">
        <f t="shared" si="38"/>
        <v>2.1402000000000004E-4</v>
      </c>
      <c r="BI107" s="290">
        <f t="shared" si="39"/>
        <v>4.4402000000000005E-4</v>
      </c>
      <c r="BJ107" s="291">
        <f t="shared" si="35"/>
        <v>-1065023.5389932864</v>
      </c>
      <c r="BL107" s="283">
        <v>-2.5000000000000001E-2</v>
      </c>
      <c r="BM107" s="310">
        <f t="shared" si="40"/>
        <v>-1.0505840054030438</v>
      </c>
      <c r="CC107" s="249"/>
      <c r="CD107" s="86"/>
      <c r="CT107" s="283">
        <v>0.05</v>
      </c>
      <c r="CU107" s="311">
        <f t="shared" si="34"/>
        <v>0</v>
      </c>
      <c r="DL107" s="249"/>
    </row>
    <row r="108" spans="2:116" ht="15" thickBot="1">
      <c r="B108" s="86"/>
      <c r="D108" s="282">
        <v>-3.0999999999999899E-2</v>
      </c>
      <c r="E108" s="283">
        <f t="shared" si="31"/>
        <v>3.0999999999999899E-2</v>
      </c>
      <c r="F108" s="301">
        <f t="shared" si="32"/>
        <v>15.388542370187869</v>
      </c>
      <c r="W108" s="249"/>
      <c r="Z108" s="283">
        <v>4.4000000000000102E-2</v>
      </c>
      <c r="AA108" s="283">
        <f t="shared" si="33"/>
        <v>4.4000000000000102E-2</v>
      </c>
      <c r="AB108" s="301">
        <f t="shared" si="30"/>
        <v>-84.723053892215816</v>
      </c>
      <c r="AU108" s="86"/>
      <c r="BE108" s="282">
        <v>-1.6999999999999901E-2</v>
      </c>
      <c r="BF108" s="283">
        <f t="shared" si="36"/>
        <v>8.8000000000000092E-2</v>
      </c>
      <c r="BG108" s="273">
        <f t="shared" si="37"/>
        <v>6.0999999999999943E-2</v>
      </c>
      <c r="BH108" s="290">
        <f t="shared" si="38"/>
        <v>2.1472000000000003E-4</v>
      </c>
      <c r="BI108" s="290">
        <f t="shared" si="39"/>
        <v>4.4472000000000007E-4</v>
      </c>
      <c r="BJ108" s="291">
        <f t="shared" si="35"/>
        <v>-1066702.5545270354</v>
      </c>
      <c r="BL108" s="283">
        <v>-2.4E-2</v>
      </c>
      <c r="BM108" s="310">
        <f t="shared" si="40"/>
        <v>-1.0529346271502928</v>
      </c>
      <c r="CC108" s="249"/>
      <c r="CD108" s="252"/>
      <c r="CK108" s="195"/>
      <c r="CS108" s="195"/>
      <c r="CT108" s="195"/>
      <c r="CU108" s="195"/>
      <c r="CV108" s="195"/>
      <c r="CW108" s="195"/>
      <c r="CX108" s="195"/>
      <c r="CY108" s="195"/>
      <c r="CZ108" s="195"/>
      <c r="DA108" s="195"/>
      <c r="DB108" s="195"/>
      <c r="DC108" s="195"/>
      <c r="DD108" s="195"/>
      <c r="DE108" s="195"/>
      <c r="DF108" s="195"/>
      <c r="DG108" s="195"/>
      <c r="DH108" s="195"/>
      <c r="DI108" s="195"/>
      <c r="DJ108" s="195"/>
      <c r="DK108" s="195"/>
      <c r="DL108" s="72"/>
    </row>
    <row r="109" spans="2:116">
      <c r="B109" s="86"/>
      <c r="D109" s="283">
        <v>-2.9999999999999898E-2</v>
      </c>
      <c r="E109" s="283">
        <f t="shared" si="31"/>
        <v>2.9999999999999898E-2</v>
      </c>
      <c r="F109" s="301">
        <f t="shared" si="32"/>
        <v>14.89213777760116</v>
      </c>
      <c r="W109" s="249"/>
      <c r="Z109" s="283">
        <v>4.5000000000000102E-2</v>
      </c>
      <c r="AA109" s="283">
        <f t="shared" si="33"/>
        <v>4.5000000000000102E-2</v>
      </c>
      <c r="AB109" s="301">
        <f t="shared" si="30"/>
        <v>-86.648577844311632</v>
      </c>
      <c r="AU109" s="86"/>
      <c r="BE109" s="283">
        <v>-1.59999999999999E-2</v>
      </c>
      <c r="BF109" s="283">
        <f t="shared" si="36"/>
        <v>8.9000000000000093E-2</v>
      </c>
      <c r="BG109" s="273">
        <f t="shared" si="37"/>
        <v>6.0499999999999943E-2</v>
      </c>
      <c r="BH109" s="290">
        <f t="shared" si="38"/>
        <v>2.1538000000000001E-4</v>
      </c>
      <c r="BI109" s="290">
        <f t="shared" si="39"/>
        <v>4.4538000000000005E-4</v>
      </c>
      <c r="BJ109" s="291">
        <f t="shared" si="35"/>
        <v>-1068285.6263159991</v>
      </c>
      <c r="BL109" s="283">
        <v>-2.3E-2</v>
      </c>
      <c r="BM109" s="310">
        <f t="shared" si="40"/>
        <v>-1.0551893051527557</v>
      </c>
      <c r="CC109" s="249"/>
    </row>
    <row r="110" spans="2:116">
      <c r="B110" s="86"/>
      <c r="D110" s="282">
        <v>-2.8999999999999901E-2</v>
      </c>
      <c r="E110" s="283">
        <f t="shared" si="31"/>
        <v>2.8999999999999901E-2</v>
      </c>
      <c r="F110" s="301">
        <f t="shared" si="32"/>
        <v>14.395733185014455</v>
      </c>
      <c r="W110" s="249"/>
      <c r="Z110" s="283">
        <v>4.6000000000000103E-2</v>
      </c>
      <c r="AA110" s="283">
        <f t="shared" si="33"/>
        <v>4.6000000000000103E-2</v>
      </c>
      <c r="AB110" s="301">
        <f t="shared" si="30"/>
        <v>-88.574101796407447</v>
      </c>
      <c r="AU110" s="86"/>
      <c r="BE110" s="282">
        <v>-1.4999999999999901E-2</v>
      </c>
      <c r="BF110" s="283">
        <f t="shared" si="36"/>
        <v>9.0000000000000094E-2</v>
      </c>
      <c r="BG110" s="273">
        <f t="shared" si="37"/>
        <v>5.9999999999999949E-2</v>
      </c>
      <c r="BH110" s="290">
        <f t="shared" si="38"/>
        <v>2.1600000000000005E-4</v>
      </c>
      <c r="BI110" s="290">
        <f t="shared" si="39"/>
        <v>4.4600000000000011E-4</v>
      </c>
      <c r="BJ110" s="291">
        <f t="shared" si="35"/>
        <v>-1069772.7543601769</v>
      </c>
      <c r="BL110" s="283">
        <v>-2.1999999999999999E-2</v>
      </c>
      <c r="BM110" s="310">
        <f t="shared" si="40"/>
        <v>-1.0573480394104331</v>
      </c>
      <c r="CC110" s="249"/>
    </row>
    <row r="111" spans="2:116">
      <c r="B111" s="86"/>
      <c r="D111" s="283">
        <v>-2.79999999999999E-2</v>
      </c>
      <c r="E111" s="283">
        <f t="shared" si="31"/>
        <v>2.79999999999999E-2</v>
      </c>
      <c r="F111" s="301">
        <f t="shared" si="32"/>
        <v>13.899328592427747</v>
      </c>
      <c r="W111" s="249"/>
      <c r="Z111" s="283">
        <v>4.7000000000000097E-2</v>
      </c>
      <c r="AA111" s="283">
        <f t="shared" si="33"/>
        <v>4.7000000000000097E-2</v>
      </c>
      <c r="AB111" s="301">
        <f t="shared" si="30"/>
        <v>-90.499625748503234</v>
      </c>
      <c r="AU111" s="86"/>
      <c r="BE111" s="283">
        <v>-1.39999999999999E-2</v>
      </c>
      <c r="BF111" s="283">
        <f t="shared" si="36"/>
        <v>9.1000000000000095E-2</v>
      </c>
      <c r="BG111" s="273">
        <f t="shared" si="37"/>
        <v>5.9499999999999949E-2</v>
      </c>
      <c r="BH111" s="290">
        <f t="shared" si="38"/>
        <v>2.1658000000000004E-4</v>
      </c>
      <c r="BI111" s="290">
        <f t="shared" si="39"/>
        <v>4.4658000000000008E-4</v>
      </c>
      <c r="BJ111" s="291">
        <f t="shared" si="35"/>
        <v>-1071163.938659569</v>
      </c>
      <c r="BL111" s="283">
        <v>-2.1000000000000001E-2</v>
      </c>
      <c r="BM111" s="310">
        <f t="shared" si="40"/>
        <v>-1.0594108299233249</v>
      </c>
      <c r="CC111" s="249"/>
    </row>
    <row r="112" spans="2:116">
      <c r="B112" s="86"/>
      <c r="D112" s="282">
        <v>-2.6999999999999899E-2</v>
      </c>
      <c r="E112" s="283">
        <f t="shared" si="31"/>
        <v>2.6999999999999899E-2</v>
      </c>
      <c r="F112" s="301">
        <f t="shared" si="32"/>
        <v>13.402923999841041</v>
      </c>
      <c r="W112" s="249"/>
      <c r="Z112" s="283">
        <v>4.8000000000000098E-2</v>
      </c>
      <c r="AA112" s="283">
        <f t="shared" si="33"/>
        <v>4.8000000000000098E-2</v>
      </c>
      <c r="AB112" s="301">
        <f t="shared" si="30"/>
        <v>-92.42514970059905</v>
      </c>
      <c r="AU112" s="86"/>
      <c r="BE112" s="282">
        <v>-1.2999999999999901E-2</v>
      </c>
      <c r="BF112" s="283">
        <f t="shared" si="36"/>
        <v>9.2000000000000096E-2</v>
      </c>
      <c r="BG112" s="273">
        <f t="shared" si="37"/>
        <v>5.8999999999999948E-2</v>
      </c>
      <c r="BH112" s="290">
        <f t="shared" si="38"/>
        <v>2.1712000000000004E-4</v>
      </c>
      <c r="BI112" s="290">
        <f t="shared" si="39"/>
        <v>4.4712000000000007E-4</v>
      </c>
      <c r="BJ112" s="291">
        <f t="shared" si="35"/>
        <v>-1072459.1792141753</v>
      </c>
      <c r="BL112" s="283">
        <v>-0.02</v>
      </c>
      <c r="BM112" s="310">
        <f t="shared" si="40"/>
        <v>-1.0613776766914311</v>
      </c>
      <c r="CC112" s="249"/>
    </row>
    <row r="113" spans="2:81">
      <c r="B113" s="86"/>
      <c r="D113" s="283">
        <v>-2.5999999999999902E-2</v>
      </c>
      <c r="E113" s="283">
        <f t="shared" si="31"/>
        <v>2.5999999999999902E-2</v>
      </c>
      <c r="F113" s="301">
        <f t="shared" si="32"/>
        <v>12.906519407254336</v>
      </c>
      <c r="W113" s="249"/>
      <c r="Z113" s="283">
        <v>4.9000000000000099E-2</v>
      </c>
      <c r="AA113" s="283">
        <f t="shared" si="33"/>
        <v>4.9000000000000099E-2</v>
      </c>
      <c r="AB113" s="301">
        <f t="shared" si="30"/>
        <v>-94.350673652694866</v>
      </c>
      <c r="AU113" s="86"/>
      <c r="BE113" s="283">
        <v>-1.19999999999999E-2</v>
      </c>
      <c r="BF113" s="283">
        <f t="shared" si="36"/>
        <v>9.3000000000000096E-2</v>
      </c>
      <c r="BG113" s="273">
        <f t="shared" si="37"/>
        <v>5.8499999999999948E-2</v>
      </c>
      <c r="BH113" s="290">
        <f t="shared" si="38"/>
        <v>2.1762000000000005E-4</v>
      </c>
      <c r="BI113" s="290">
        <f t="shared" si="39"/>
        <v>4.4762000000000008E-4</v>
      </c>
      <c r="BJ113" s="291">
        <f t="shared" si="35"/>
        <v>-1073658.4760239965</v>
      </c>
      <c r="BL113" s="283">
        <v>-1.9E-2</v>
      </c>
      <c r="BM113" s="310">
        <f t="shared" si="40"/>
        <v>-1.0632485797147515</v>
      </c>
      <c r="CC113" s="249"/>
    </row>
    <row r="114" spans="2:81">
      <c r="B114" s="86"/>
      <c r="D114" s="282">
        <v>-2.5000000000000001E-2</v>
      </c>
      <c r="E114" s="283">
        <f t="shared" si="31"/>
        <v>2.5000000000000001E-2</v>
      </c>
      <c r="F114" s="301">
        <f t="shared" si="32"/>
        <v>12.410114814667677</v>
      </c>
      <c r="W114" s="249"/>
      <c r="Z114" s="283">
        <v>0.05</v>
      </c>
      <c r="AA114" s="283">
        <f t="shared" si="33"/>
        <v>0.05</v>
      </c>
      <c r="AB114" s="426">
        <f t="shared" si="30"/>
        <v>-96.276197604790482</v>
      </c>
      <c r="AU114" s="86"/>
      <c r="BE114" s="282">
        <v>-1.09999999999999E-2</v>
      </c>
      <c r="BF114" s="283">
        <f t="shared" si="36"/>
        <v>9.4000000000000097E-2</v>
      </c>
      <c r="BG114" s="273">
        <f t="shared" si="37"/>
        <v>5.7999999999999947E-2</v>
      </c>
      <c r="BH114" s="290">
        <f t="shared" si="38"/>
        <v>2.1808000000000003E-4</v>
      </c>
      <c r="BI114" s="290">
        <f t="shared" si="39"/>
        <v>4.4808000000000006E-4</v>
      </c>
      <c r="BJ114" s="291">
        <f t="shared" si="35"/>
        <v>-1074761.8290890316</v>
      </c>
      <c r="BL114" s="283">
        <v>-1.7999999999999999E-2</v>
      </c>
      <c r="BM114" s="310">
        <f t="shared" si="40"/>
        <v>-1.0650235389932865</v>
      </c>
      <c r="CC114" s="249"/>
    </row>
    <row r="115" spans="2:81">
      <c r="B115" s="86"/>
      <c r="D115" s="283">
        <v>-2.4E-2</v>
      </c>
      <c r="E115" s="283">
        <f t="shared" si="31"/>
        <v>2.4E-2</v>
      </c>
      <c r="F115" s="301">
        <f t="shared" si="32"/>
        <v>11.913710222080971</v>
      </c>
      <c r="W115" s="249"/>
      <c r="AU115" s="86"/>
      <c r="BE115" s="283">
        <v>-9.9999999999998996E-3</v>
      </c>
      <c r="BF115" s="283">
        <f t="shared" si="36"/>
        <v>9.5000000000000098E-2</v>
      </c>
      <c r="BG115" s="273">
        <f t="shared" si="37"/>
        <v>5.7499999999999947E-2</v>
      </c>
      <c r="BH115" s="290">
        <f t="shared" si="38"/>
        <v>2.1850000000000003E-4</v>
      </c>
      <c r="BI115" s="290">
        <f t="shared" si="39"/>
        <v>4.4850000000000006E-4</v>
      </c>
      <c r="BJ115" s="291">
        <f t="shared" si="35"/>
        <v>-1075769.238409281</v>
      </c>
      <c r="BL115" s="283">
        <v>-1.7000000000000001E-2</v>
      </c>
      <c r="BM115" s="310">
        <f t="shared" si="40"/>
        <v>-1.0667025545270354</v>
      </c>
      <c r="CC115" s="249"/>
    </row>
    <row r="116" spans="2:81">
      <c r="B116" s="86"/>
      <c r="D116" s="282">
        <v>-2.3E-2</v>
      </c>
      <c r="E116" s="283">
        <f t="shared" si="31"/>
        <v>2.3E-2</v>
      </c>
      <c r="F116" s="301">
        <f t="shared" si="32"/>
        <v>11.417305629494264</v>
      </c>
      <c r="W116" s="249"/>
      <c r="AU116" s="86"/>
      <c r="BE116" s="282">
        <v>-8.9999999999999004E-3</v>
      </c>
      <c r="BF116" s="283">
        <f t="shared" si="36"/>
        <v>9.6000000000000099E-2</v>
      </c>
      <c r="BG116" s="273">
        <f t="shared" si="37"/>
        <v>5.6999999999999953E-2</v>
      </c>
      <c r="BH116" s="290">
        <f t="shared" si="38"/>
        <v>2.1888000000000005E-4</v>
      </c>
      <c r="BI116" s="290">
        <f t="shared" si="39"/>
        <v>4.4888000000000008E-4</v>
      </c>
      <c r="BJ116" s="291">
        <f t="shared" si="35"/>
        <v>-1076680.7039847448</v>
      </c>
      <c r="BL116" s="283">
        <v>-1.6E-2</v>
      </c>
      <c r="BM116" s="310">
        <f t="shared" si="40"/>
        <v>-1.068285626315999</v>
      </c>
      <c r="CC116" s="249"/>
    </row>
    <row r="117" spans="2:81">
      <c r="B117" s="86"/>
      <c r="D117" s="283">
        <v>-2.1999999999999999E-2</v>
      </c>
      <c r="E117" s="283">
        <f t="shared" si="31"/>
        <v>2.1999999999999999E-2</v>
      </c>
      <c r="F117" s="301">
        <f t="shared" si="32"/>
        <v>10.920901036907555</v>
      </c>
      <c r="W117" s="249"/>
      <c r="AU117" s="86"/>
      <c r="BE117" s="283">
        <v>-7.9999999999998996E-3</v>
      </c>
      <c r="BF117" s="283">
        <f t="shared" si="36"/>
        <v>9.70000000000001E-2</v>
      </c>
      <c r="BG117" s="273">
        <f t="shared" si="37"/>
        <v>5.6499999999999953E-2</v>
      </c>
      <c r="BH117" s="290">
        <f t="shared" si="38"/>
        <v>2.1922000000000006E-4</v>
      </c>
      <c r="BI117" s="290">
        <f t="shared" si="39"/>
        <v>4.4922000000000007E-4</v>
      </c>
      <c r="BJ117" s="291">
        <f t="shared" si="35"/>
        <v>-1077496.2258154228</v>
      </c>
      <c r="BL117" s="283">
        <v>-1.4999999999999999E-2</v>
      </c>
      <c r="BM117" s="310">
        <f t="shared" si="40"/>
        <v>-1.0697727543601769</v>
      </c>
      <c r="CC117" s="249"/>
    </row>
    <row r="118" spans="2:81">
      <c r="B118" s="86"/>
      <c r="D118" s="282">
        <v>-2.1000000000000001E-2</v>
      </c>
      <c r="E118" s="283">
        <f t="shared" si="31"/>
        <v>2.1000000000000001E-2</v>
      </c>
      <c r="F118" s="301">
        <f t="shared" si="32"/>
        <v>10.42449644432085</v>
      </c>
      <c r="W118" s="249"/>
      <c r="AU118" s="86"/>
      <c r="BE118" s="282">
        <v>-6.9999999999999004E-3</v>
      </c>
      <c r="BF118" s="283">
        <f t="shared" si="36"/>
        <v>9.8000000000000101E-2</v>
      </c>
      <c r="BG118" s="273">
        <f t="shared" si="37"/>
        <v>5.5999999999999953E-2</v>
      </c>
      <c r="BH118" s="290">
        <f t="shared" si="38"/>
        <v>2.1952000000000004E-4</v>
      </c>
      <c r="BI118" s="290">
        <f t="shared" si="39"/>
        <v>4.4952000000000007E-4</v>
      </c>
      <c r="BJ118" s="291">
        <f t="shared" si="35"/>
        <v>-1078215.8039013154</v>
      </c>
      <c r="BL118" s="283">
        <v>-1.4E-2</v>
      </c>
      <c r="BM118" s="310">
        <f t="shared" si="40"/>
        <v>-1.071163938659569</v>
      </c>
      <c r="CC118" s="249"/>
    </row>
    <row r="119" spans="2:81">
      <c r="B119" s="86"/>
      <c r="D119" s="283">
        <v>-0.02</v>
      </c>
      <c r="E119" s="283">
        <f t="shared" si="31"/>
        <v>0.02</v>
      </c>
      <c r="F119" s="301">
        <f t="shared" si="32"/>
        <v>9.9280918517341412</v>
      </c>
      <c r="W119" s="249"/>
      <c r="AU119" s="86"/>
      <c r="BE119" s="283">
        <v>-5.99999999999989E-3</v>
      </c>
      <c r="BF119" s="283">
        <f t="shared" si="36"/>
        <v>9.9000000000000102E-2</v>
      </c>
      <c r="BG119" s="273">
        <f t="shared" si="37"/>
        <v>5.5499999999999938E-2</v>
      </c>
      <c r="BH119" s="290">
        <f t="shared" si="38"/>
        <v>2.1977999999999999E-4</v>
      </c>
      <c r="BI119" s="290">
        <f t="shared" si="39"/>
        <v>4.4977999999999999E-4</v>
      </c>
      <c r="BJ119" s="291">
        <f t="shared" si="35"/>
        <v>-1078839.438242422</v>
      </c>
      <c r="BL119" s="283">
        <v>-1.2999999999999999E-2</v>
      </c>
      <c r="BM119" s="310">
        <f t="shared" si="40"/>
        <v>-1.0724591792141753</v>
      </c>
      <c r="CC119" s="249"/>
    </row>
    <row r="120" spans="2:81">
      <c r="B120" s="86"/>
      <c r="D120" s="282">
        <v>-1.9E-2</v>
      </c>
      <c r="E120" s="283">
        <f t="shared" si="31"/>
        <v>1.9E-2</v>
      </c>
      <c r="F120" s="301">
        <f t="shared" si="32"/>
        <v>9.4316872591474361</v>
      </c>
      <c r="W120" s="249"/>
      <c r="AU120" s="86"/>
      <c r="BE120" s="282">
        <v>-4.9999999999999897E-3</v>
      </c>
      <c r="BF120" s="283">
        <f t="shared" si="36"/>
        <v>0.1</v>
      </c>
      <c r="BG120" s="273">
        <f t="shared" si="37"/>
        <v>5.4999999999999993E-2</v>
      </c>
      <c r="BH120" s="290">
        <f t="shared" si="38"/>
        <v>2.1999999999999998E-4</v>
      </c>
      <c r="BI120" s="290">
        <f t="shared" si="39"/>
        <v>4.4999999999999999E-4</v>
      </c>
      <c r="BJ120" s="291">
        <f t="shared" si="35"/>
        <v>-1079367.1288387433</v>
      </c>
      <c r="BL120" s="283">
        <v>-1.2E-2</v>
      </c>
      <c r="BM120" s="310">
        <f t="shared" si="40"/>
        <v>-1.0736584760239964</v>
      </c>
      <c r="CC120" s="249"/>
    </row>
    <row r="121" spans="2:81">
      <c r="B121" s="86"/>
      <c r="D121" s="283">
        <v>-1.7999999999999999E-2</v>
      </c>
      <c r="E121" s="283">
        <f t="shared" si="31"/>
        <v>1.7999999999999999E-2</v>
      </c>
      <c r="F121" s="301">
        <f t="shared" si="32"/>
        <v>8.9352826665607257</v>
      </c>
      <c r="W121" s="249"/>
      <c r="AU121" s="86"/>
      <c r="BE121" s="283">
        <v>-3.9999999999999897E-3</v>
      </c>
      <c r="BF121" s="283">
        <f t="shared" si="36"/>
        <v>0.10100000000000001</v>
      </c>
      <c r="BG121" s="273">
        <f t="shared" si="37"/>
        <v>5.4499999999999993E-2</v>
      </c>
      <c r="BH121" s="290">
        <f t="shared" si="38"/>
        <v>2.2017999999999997E-4</v>
      </c>
      <c r="BI121" s="290">
        <f t="shared" si="39"/>
        <v>4.5018E-4</v>
      </c>
      <c r="BJ121" s="291">
        <f t="shared" si="35"/>
        <v>-1079798.8756902788</v>
      </c>
      <c r="BL121" s="283">
        <v>-1.0999999999999999E-2</v>
      </c>
      <c r="BM121" s="310">
        <f t="shared" si="40"/>
        <v>-1.0747618290890315</v>
      </c>
      <c r="CC121" s="249"/>
    </row>
    <row r="122" spans="2:81">
      <c r="B122" s="86"/>
      <c r="D122" s="282">
        <v>-1.7000000000000001E-2</v>
      </c>
      <c r="E122" s="283">
        <f t="shared" si="31"/>
        <v>1.7000000000000001E-2</v>
      </c>
      <c r="F122" s="301">
        <f t="shared" si="32"/>
        <v>8.4388780739740206</v>
      </c>
      <c r="W122" s="249"/>
      <c r="AU122" s="86"/>
      <c r="BE122" s="282">
        <v>-3.0000000000000001E-3</v>
      </c>
      <c r="BF122" s="283">
        <f t="shared" si="36"/>
        <v>0.10199999999999999</v>
      </c>
      <c r="BG122" s="273">
        <f t="shared" si="37"/>
        <v>5.3999999999999999E-2</v>
      </c>
      <c r="BH122" s="290">
        <f t="shared" si="38"/>
        <v>2.2031999999999998E-4</v>
      </c>
      <c r="BI122" s="290">
        <f t="shared" si="39"/>
        <v>4.5032000000000004E-4</v>
      </c>
      <c r="BJ122" s="291">
        <f t="shared" si="35"/>
        <v>-1080134.6787970287</v>
      </c>
      <c r="BL122" s="283">
        <v>-0.01</v>
      </c>
      <c r="BM122" s="310">
        <f t="shared" si="40"/>
        <v>-1.075769238409281</v>
      </c>
      <c r="CC122" s="249"/>
    </row>
    <row r="123" spans="2:81">
      <c r="B123" s="86"/>
      <c r="D123" s="283">
        <v>-1.6E-2</v>
      </c>
      <c r="E123" s="283">
        <f t="shared" si="31"/>
        <v>1.6E-2</v>
      </c>
      <c r="F123" s="301">
        <f t="shared" si="32"/>
        <v>7.9424734813873137</v>
      </c>
      <c r="W123" s="249"/>
      <c r="AU123" s="86"/>
      <c r="BE123" s="283">
        <v>-2E-3</v>
      </c>
      <c r="BF123" s="283">
        <f t="shared" si="36"/>
        <v>0.10299999999999999</v>
      </c>
      <c r="BG123" s="273">
        <f t="shared" si="37"/>
        <v>5.3499999999999999E-2</v>
      </c>
      <c r="BH123" s="290">
        <f t="shared" si="38"/>
        <v>2.2041999999999998E-4</v>
      </c>
      <c r="BI123" s="290">
        <f t="shared" si="39"/>
        <v>4.5041999999999999E-4</v>
      </c>
      <c r="BJ123" s="291">
        <f t="shared" si="35"/>
        <v>-1080374.5381589928</v>
      </c>
      <c r="BL123" s="283">
        <v>-8.9999999999999906E-3</v>
      </c>
      <c r="BM123" s="310">
        <f t="shared" si="40"/>
        <v>-1.0766807039847448</v>
      </c>
      <c r="CC123" s="249"/>
    </row>
    <row r="124" spans="2:81">
      <c r="B124" s="86"/>
      <c r="D124" s="282">
        <v>-1.4999999999999999E-2</v>
      </c>
      <c r="E124" s="283">
        <f t="shared" si="31"/>
        <v>1.4999999999999999E-2</v>
      </c>
      <c r="F124" s="301">
        <f t="shared" si="32"/>
        <v>7.4460688888006059</v>
      </c>
      <c r="W124" s="249"/>
      <c r="AU124" s="86"/>
      <c r="BE124" s="282">
        <v>-1E-3</v>
      </c>
      <c r="BF124" s="283">
        <f t="shared" si="36"/>
        <v>0.104</v>
      </c>
      <c r="BG124" s="273">
        <f t="shared" si="37"/>
        <v>5.2999999999999999E-2</v>
      </c>
      <c r="BH124" s="290">
        <f t="shared" si="38"/>
        <v>2.2047999999999998E-4</v>
      </c>
      <c r="BI124" s="290">
        <f t="shared" si="39"/>
        <v>4.5048000000000001E-4</v>
      </c>
      <c r="BJ124" s="291">
        <f t="shared" si="35"/>
        <v>-1080518.4537761712</v>
      </c>
      <c r="BL124" s="283">
        <v>-7.9999999999999898E-3</v>
      </c>
      <c r="BM124" s="310">
        <f t="shared" si="40"/>
        <v>-1.0774962258154228</v>
      </c>
      <c r="CC124" s="249"/>
    </row>
    <row r="125" spans="2:81">
      <c r="B125" s="86"/>
      <c r="D125" s="283">
        <v>-1.4E-2</v>
      </c>
      <c r="E125" s="283">
        <f t="shared" si="31"/>
        <v>1.4E-2</v>
      </c>
      <c r="F125" s="301">
        <f t="shared" si="32"/>
        <v>6.9496642962138999</v>
      </c>
      <c r="W125" s="249"/>
      <c r="AU125" s="86"/>
      <c r="BE125" s="283">
        <v>0</v>
      </c>
      <c r="BF125" s="283">
        <f t="shared" si="36"/>
        <v>0.105</v>
      </c>
      <c r="BG125" s="273">
        <f t="shared" si="37"/>
        <v>5.2499999999999998E-2</v>
      </c>
      <c r="BH125" s="290">
        <f t="shared" si="38"/>
        <v>2.2049999999999997E-4</v>
      </c>
      <c r="BI125" s="290">
        <f t="shared" si="39"/>
        <v>4.505E-4</v>
      </c>
      <c r="BJ125" s="291">
        <f t="shared" si="35"/>
        <v>-1080566.425648564</v>
      </c>
      <c r="BL125" s="283">
        <v>-7.0000000000000097E-3</v>
      </c>
      <c r="BM125" s="310">
        <f t="shared" si="40"/>
        <v>-1.0782158039013154</v>
      </c>
      <c r="CC125" s="249"/>
    </row>
    <row r="126" spans="2:81">
      <c r="B126" s="86"/>
      <c r="D126" s="282">
        <v>-1.2999999999999999E-2</v>
      </c>
      <c r="E126" s="283">
        <f t="shared" si="31"/>
        <v>1.2999999999999999E-2</v>
      </c>
      <c r="F126" s="301">
        <f t="shared" si="32"/>
        <v>6.4532597036271913</v>
      </c>
      <c r="W126" s="249"/>
      <c r="AU126" s="86"/>
      <c r="BE126" s="282">
        <v>1E-3</v>
      </c>
      <c r="BF126" s="283">
        <f t="shared" si="36"/>
        <v>0.104</v>
      </c>
      <c r="BG126" s="273">
        <f t="shared" si="37"/>
        <v>5.2999999999999999E-2</v>
      </c>
      <c r="BH126" s="290">
        <f t="shared" si="38"/>
        <v>2.2047999999999998E-4</v>
      </c>
      <c r="BI126" s="290">
        <f t="shared" si="39"/>
        <v>4.5048000000000001E-4</v>
      </c>
      <c r="BJ126" s="291">
        <f t="shared" si="35"/>
        <v>-1080518.4537761712</v>
      </c>
      <c r="BL126" s="283">
        <v>-6.0000000000000097E-3</v>
      </c>
      <c r="BM126" s="310">
        <f t="shared" si="40"/>
        <v>-1.078839438242422</v>
      </c>
      <c r="CC126" s="249"/>
    </row>
    <row r="127" spans="2:81">
      <c r="B127" s="86"/>
      <c r="D127" s="283">
        <v>-1.2E-2</v>
      </c>
      <c r="E127" s="283">
        <f t="shared" si="31"/>
        <v>1.2E-2</v>
      </c>
      <c r="F127" s="301">
        <f t="shared" si="32"/>
        <v>5.9568551110404853</v>
      </c>
      <c r="W127" s="249"/>
      <c r="AU127" s="86"/>
      <c r="BE127" s="283">
        <v>2E-3</v>
      </c>
      <c r="BF127" s="283">
        <f t="shared" si="36"/>
        <v>0.10299999999999999</v>
      </c>
      <c r="BG127" s="273">
        <f t="shared" si="37"/>
        <v>5.3499999999999999E-2</v>
      </c>
      <c r="BH127" s="290">
        <f t="shared" si="38"/>
        <v>2.2041999999999998E-4</v>
      </c>
      <c r="BI127" s="290">
        <f t="shared" si="39"/>
        <v>4.5041999999999999E-4</v>
      </c>
      <c r="BJ127" s="291">
        <f t="shared" si="35"/>
        <v>-1080374.5381589928</v>
      </c>
      <c r="BL127" s="283">
        <v>-5.0000000000000001E-3</v>
      </c>
      <c r="BM127" s="310">
        <f t="shared" si="40"/>
        <v>-1.0793671288387434</v>
      </c>
      <c r="CC127" s="249"/>
    </row>
    <row r="128" spans="2:81">
      <c r="B128" s="86"/>
      <c r="D128" s="282">
        <v>-1.0999999999999999E-2</v>
      </c>
      <c r="E128" s="283">
        <f t="shared" si="31"/>
        <v>1.0999999999999999E-2</v>
      </c>
      <c r="F128" s="301">
        <f t="shared" si="32"/>
        <v>5.4604505184537775</v>
      </c>
      <c r="W128" s="249"/>
      <c r="AU128" s="86"/>
      <c r="BE128" s="282">
        <v>3.0000000000000001E-3</v>
      </c>
      <c r="BF128" s="283">
        <f t="shared" si="36"/>
        <v>0.10199999999999999</v>
      </c>
      <c r="BG128" s="273">
        <f t="shared" si="37"/>
        <v>5.3999999999999999E-2</v>
      </c>
      <c r="BH128" s="290">
        <f t="shared" si="38"/>
        <v>2.2031999999999998E-4</v>
      </c>
      <c r="BI128" s="290">
        <f t="shared" si="39"/>
        <v>4.5032000000000004E-4</v>
      </c>
      <c r="BJ128" s="291">
        <f t="shared" si="35"/>
        <v>-1080134.6787970287</v>
      </c>
      <c r="BL128" s="283">
        <v>-4.0000000000000001E-3</v>
      </c>
      <c r="BM128" s="310">
        <f t="shared" si="40"/>
        <v>-1.0797988756902788</v>
      </c>
      <c r="CC128" s="249"/>
    </row>
    <row r="129" spans="2:81">
      <c r="B129" s="86"/>
      <c r="D129" s="283">
        <v>-0.01</v>
      </c>
      <c r="E129" s="283">
        <f t="shared" si="31"/>
        <v>0.01</v>
      </c>
      <c r="F129" s="301">
        <f t="shared" si="32"/>
        <v>4.9640459258670706</v>
      </c>
      <c r="W129" s="249"/>
      <c r="AU129" s="86"/>
      <c r="BE129" s="283">
        <v>4.0000000000000001E-3</v>
      </c>
      <c r="BF129" s="283">
        <f t="shared" si="36"/>
        <v>0.10099999999999999</v>
      </c>
      <c r="BG129" s="273">
        <f t="shared" si="37"/>
        <v>5.4499999999999993E-2</v>
      </c>
      <c r="BH129" s="290">
        <f t="shared" si="38"/>
        <v>2.2017999999999997E-4</v>
      </c>
      <c r="BI129" s="290">
        <f t="shared" si="39"/>
        <v>4.5018E-4</v>
      </c>
      <c r="BJ129" s="291">
        <f t="shared" si="35"/>
        <v>-1079798.8756902788</v>
      </c>
      <c r="BL129" s="283">
        <v>-3.0000000000000001E-3</v>
      </c>
      <c r="BM129" s="310">
        <f t="shared" si="40"/>
        <v>-1.0801346787970287</v>
      </c>
      <c r="CC129" s="249"/>
    </row>
    <row r="130" spans="2:81">
      <c r="B130" s="86"/>
      <c r="D130" s="282">
        <v>-8.9999999999999906E-3</v>
      </c>
      <c r="E130" s="283">
        <f t="shared" si="31"/>
        <v>8.9999999999999906E-3</v>
      </c>
      <c r="F130" s="301">
        <f t="shared" si="32"/>
        <v>4.4676413332803593</v>
      </c>
      <c r="W130" s="249"/>
      <c r="AU130" s="86"/>
      <c r="BE130" s="282">
        <v>5.0000000000000001E-3</v>
      </c>
      <c r="BF130" s="283">
        <f t="shared" si="36"/>
        <v>9.9999999999999992E-2</v>
      </c>
      <c r="BG130" s="273">
        <f t="shared" si="37"/>
        <v>5.4999999999999993E-2</v>
      </c>
      <c r="BH130" s="290">
        <f t="shared" si="38"/>
        <v>2.1999999999999998E-4</v>
      </c>
      <c r="BI130" s="290">
        <f t="shared" si="39"/>
        <v>4.4999999999999999E-4</v>
      </c>
      <c r="BJ130" s="291">
        <f t="shared" si="35"/>
        <v>-1079367.1288387433</v>
      </c>
      <c r="BL130" s="283">
        <v>-2E-3</v>
      </c>
      <c r="BM130" s="310">
        <f t="shared" si="40"/>
        <v>-1.0803745381589929</v>
      </c>
      <c r="CC130" s="249"/>
    </row>
    <row r="131" spans="2:81">
      <c r="B131" s="86"/>
      <c r="D131" s="283">
        <v>-7.9999999999999898E-3</v>
      </c>
      <c r="E131" s="283">
        <f t="shared" si="31"/>
        <v>7.9999999999999898E-3</v>
      </c>
      <c r="F131" s="301">
        <f t="shared" si="32"/>
        <v>3.9712367406936515</v>
      </c>
      <c r="W131" s="249"/>
      <c r="AU131" s="86"/>
      <c r="BE131" s="283">
        <v>6.0000000000000097E-3</v>
      </c>
      <c r="BF131" s="283">
        <f t="shared" si="36"/>
        <v>9.8999999999999991E-2</v>
      </c>
      <c r="BG131" s="273">
        <f t="shared" si="37"/>
        <v>5.5500000000000008E-2</v>
      </c>
      <c r="BH131" s="290">
        <f t="shared" si="38"/>
        <v>2.1978000000000004E-4</v>
      </c>
      <c r="BI131" s="290">
        <f t="shared" si="39"/>
        <v>4.497800000000001E-4</v>
      </c>
      <c r="BJ131" s="291">
        <f t="shared" si="35"/>
        <v>-1078839.4382424224</v>
      </c>
      <c r="BL131" s="283">
        <v>-1E-3</v>
      </c>
      <c r="BM131" s="310">
        <f t="shared" si="40"/>
        <v>-1.0805184537761712</v>
      </c>
      <c r="CC131" s="249"/>
    </row>
    <row r="132" spans="2:81">
      <c r="B132" s="86"/>
      <c r="D132" s="282">
        <v>-7.0000000000000097E-3</v>
      </c>
      <c r="E132" s="283">
        <f t="shared" si="31"/>
        <v>7.0000000000000097E-3</v>
      </c>
      <c r="F132" s="301">
        <f t="shared" si="32"/>
        <v>3.4748321481069544</v>
      </c>
      <c r="W132" s="249"/>
      <c r="AU132" s="86"/>
      <c r="BE132" s="282">
        <v>7.0000000000000097E-3</v>
      </c>
      <c r="BF132" s="283">
        <f t="shared" si="36"/>
        <v>9.799999999999999E-2</v>
      </c>
      <c r="BG132" s="273">
        <f t="shared" si="37"/>
        <v>5.6000000000000008E-2</v>
      </c>
      <c r="BH132" s="290">
        <f t="shared" si="38"/>
        <v>2.1952000000000001E-4</v>
      </c>
      <c r="BI132" s="290">
        <f t="shared" si="39"/>
        <v>4.4952000000000002E-4</v>
      </c>
      <c r="BJ132" s="291">
        <f t="shared" si="35"/>
        <v>-1078215.8039013152</v>
      </c>
      <c r="BL132" s="283">
        <v>0</v>
      </c>
      <c r="BM132" s="310">
        <f t="shared" si="40"/>
        <v>-1.0805664256485641</v>
      </c>
      <c r="CC132" s="249"/>
    </row>
    <row r="133" spans="2:81">
      <c r="B133" s="86"/>
      <c r="D133" s="283">
        <v>-6.0000000000000097E-3</v>
      </c>
      <c r="E133" s="283">
        <f t="shared" si="31"/>
        <v>6.0000000000000097E-3</v>
      </c>
      <c r="F133" s="301">
        <f t="shared" si="32"/>
        <v>2.9784275555202471</v>
      </c>
      <c r="W133" s="249"/>
      <c r="AU133" s="86"/>
      <c r="BE133" s="283">
        <v>8.0000000000000106E-3</v>
      </c>
      <c r="BF133" s="283">
        <f t="shared" si="36"/>
        <v>9.6999999999999989E-2</v>
      </c>
      <c r="BG133" s="273">
        <f t="shared" si="37"/>
        <v>5.6500000000000009E-2</v>
      </c>
      <c r="BH133" s="290">
        <f t="shared" si="38"/>
        <v>2.1922000000000003E-4</v>
      </c>
      <c r="BI133" s="290">
        <f t="shared" si="39"/>
        <v>4.4922000000000007E-4</v>
      </c>
      <c r="BJ133" s="291">
        <f t="shared" si="35"/>
        <v>-1077496.2258154228</v>
      </c>
      <c r="BL133" s="283">
        <v>1E-3</v>
      </c>
      <c r="BM133" s="310">
        <f t="shared" si="40"/>
        <v>-1.0805184537761712</v>
      </c>
      <c r="CC133" s="249"/>
    </row>
    <row r="134" spans="2:81">
      <c r="B134" s="86"/>
      <c r="D134" s="282">
        <v>-5.0000000000000001E-3</v>
      </c>
      <c r="E134" s="283">
        <f t="shared" si="31"/>
        <v>5.0000000000000001E-3</v>
      </c>
      <c r="F134" s="301">
        <f t="shared" si="32"/>
        <v>2.4820229629335353</v>
      </c>
      <c r="W134" s="249"/>
      <c r="AU134" s="86"/>
      <c r="BE134" s="282">
        <v>9.0000000000000097E-3</v>
      </c>
      <c r="BF134" s="283">
        <f t="shared" si="36"/>
        <v>9.5999999999999988E-2</v>
      </c>
      <c r="BG134" s="273">
        <f t="shared" si="37"/>
        <v>5.7000000000000002E-2</v>
      </c>
      <c r="BH134" s="290">
        <f t="shared" si="38"/>
        <v>2.1887999999999999E-4</v>
      </c>
      <c r="BI134" s="290">
        <f t="shared" si="39"/>
        <v>4.4888000000000003E-4</v>
      </c>
      <c r="BJ134" s="291">
        <f t="shared" si="35"/>
        <v>-1076680.7039847446</v>
      </c>
      <c r="BL134" s="283">
        <v>2E-3</v>
      </c>
      <c r="BM134" s="310">
        <f t="shared" si="40"/>
        <v>-1.0803745381589929</v>
      </c>
      <c r="CC134" s="249"/>
    </row>
    <row r="135" spans="2:81">
      <c r="B135" s="86"/>
      <c r="D135" s="283">
        <v>-4.0000000000000001E-3</v>
      </c>
      <c r="E135" s="283">
        <f t="shared" si="31"/>
        <v>4.0000000000000001E-3</v>
      </c>
      <c r="F135" s="301">
        <f t="shared" si="32"/>
        <v>1.9856183703468284</v>
      </c>
      <c r="W135" s="249"/>
      <c r="AU135" s="86"/>
      <c r="BE135" s="283">
        <v>0.01</v>
      </c>
      <c r="BF135" s="283">
        <f t="shared" si="36"/>
        <v>9.5000000000000001E-2</v>
      </c>
      <c r="BG135" s="273">
        <f t="shared" si="37"/>
        <v>5.7500000000000002E-2</v>
      </c>
      <c r="BH135" s="290">
        <f t="shared" si="38"/>
        <v>2.185E-4</v>
      </c>
      <c r="BI135" s="290">
        <f t="shared" si="39"/>
        <v>4.4850000000000001E-4</v>
      </c>
      <c r="BJ135" s="291">
        <f t="shared" si="35"/>
        <v>-1075769.2384092808</v>
      </c>
      <c r="BL135" s="283">
        <v>3.0000000000000001E-3</v>
      </c>
      <c r="BM135" s="310">
        <f t="shared" si="40"/>
        <v>-1.0801346787970287</v>
      </c>
      <c r="CC135" s="249"/>
    </row>
    <row r="136" spans="2:81">
      <c r="B136" s="86"/>
      <c r="D136" s="282">
        <v>-3.0000000000000001E-3</v>
      </c>
      <c r="E136" s="283">
        <f t="shared" si="31"/>
        <v>3.0000000000000001E-3</v>
      </c>
      <c r="F136" s="301">
        <f t="shared" si="32"/>
        <v>1.4892137777601213</v>
      </c>
      <c r="W136" s="249"/>
      <c r="AU136" s="86"/>
      <c r="BE136" s="282">
        <v>1.0999999999999999E-2</v>
      </c>
      <c r="BF136" s="283">
        <f t="shared" si="36"/>
        <v>9.4E-2</v>
      </c>
      <c r="BG136" s="273">
        <f t="shared" si="37"/>
        <v>5.7999999999999996E-2</v>
      </c>
      <c r="BH136" s="290">
        <f t="shared" si="38"/>
        <v>2.1807999999999997E-4</v>
      </c>
      <c r="BI136" s="290">
        <f t="shared" si="39"/>
        <v>4.4808000000000001E-4</v>
      </c>
      <c r="BJ136" s="291">
        <f t="shared" si="35"/>
        <v>-1074761.8290890313</v>
      </c>
      <c r="BL136" s="283">
        <v>4.0000000000000001E-3</v>
      </c>
      <c r="BM136" s="310">
        <f t="shared" si="40"/>
        <v>-1.0797988756902788</v>
      </c>
      <c r="CC136" s="249"/>
    </row>
    <row r="137" spans="2:81">
      <c r="B137" s="86"/>
      <c r="D137" s="283">
        <v>-2E-3</v>
      </c>
      <c r="E137" s="283">
        <f t="shared" si="31"/>
        <v>2E-3</v>
      </c>
      <c r="F137" s="301">
        <f t="shared" si="32"/>
        <v>0.99280918517341421</v>
      </c>
      <c r="W137" s="249"/>
      <c r="AU137" s="86"/>
      <c r="BE137" s="283">
        <v>1.2E-2</v>
      </c>
      <c r="BF137" s="283">
        <f t="shared" si="36"/>
        <v>9.2999999999999999E-2</v>
      </c>
      <c r="BG137" s="273">
        <f t="shared" si="37"/>
        <v>5.8499999999999996E-2</v>
      </c>
      <c r="BH137" s="290">
        <f t="shared" si="38"/>
        <v>2.1761999999999999E-4</v>
      </c>
      <c r="BI137" s="290">
        <f t="shared" si="39"/>
        <v>4.4762000000000003E-4</v>
      </c>
      <c r="BJ137" s="291">
        <f t="shared" si="35"/>
        <v>-1073658.4760239962</v>
      </c>
      <c r="BL137" s="283">
        <v>5.0000000000000001E-3</v>
      </c>
      <c r="BM137" s="310">
        <f t="shared" si="40"/>
        <v>-1.0793671288387434</v>
      </c>
      <c r="CC137" s="249"/>
    </row>
    <row r="138" spans="2:81">
      <c r="B138" s="86"/>
      <c r="D138" s="282">
        <v>-1E-3</v>
      </c>
      <c r="E138" s="283">
        <f t="shared" si="31"/>
        <v>1E-3</v>
      </c>
      <c r="F138" s="301">
        <f t="shared" si="32"/>
        <v>0.49640459258670711</v>
      </c>
      <c r="W138" s="249"/>
      <c r="AU138" s="86"/>
      <c r="BE138" s="282">
        <v>1.2999999999999999E-2</v>
      </c>
      <c r="BF138" s="283">
        <f t="shared" si="36"/>
        <v>9.1999999999999998E-2</v>
      </c>
      <c r="BG138" s="273">
        <f t="shared" si="37"/>
        <v>5.8999999999999997E-2</v>
      </c>
      <c r="BH138" s="290">
        <f t="shared" si="38"/>
        <v>2.1712000000000001E-4</v>
      </c>
      <c r="BI138" s="290">
        <f t="shared" si="39"/>
        <v>4.4712000000000007E-4</v>
      </c>
      <c r="BJ138" s="291">
        <f t="shared" si="35"/>
        <v>-1072459.1792141753</v>
      </c>
      <c r="BL138" s="283">
        <v>6.0000000000000097E-3</v>
      </c>
      <c r="BM138" s="310">
        <f t="shared" si="40"/>
        <v>-1.0788394382424225</v>
      </c>
      <c r="CC138" s="249"/>
    </row>
    <row r="139" spans="2:81">
      <c r="B139" s="86"/>
      <c r="D139" s="283">
        <v>0</v>
      </c>
      <c r="E139" s="283">
        <f t="shared" si="31"/>
        <v>0</v>
      </c>
      <c r="F139" s="301">
        <f t="shared" si="32"/>
        <v>0</v>
      </c>
      <c r="W139" s="249"/>
      <c r="AU139" s="86"/>
      <c r="BE139" s="283">
        <v>1.4E-2</v>
      </c>
      <c r="BF139" s="283">
        <f t="shared" si="36"/>
        <v>9.0999999999999998E-2</v>
      </c>
      <c r="BG139" s="273">
        <f t="shared" si="37"/>
        <v>5.9499999999999997E-2</v>
      </c>
      <c r="BH139" s="290">
        <f t="shared" si="38"/>
        <v>2.1657999999999999E-4</v>
      </c>
      <c r="BI139" s="290">
        <f t="shared" si="39"/>
        <v>4.4658000000000002E-4</v>
      </c>
      <c r="BJ139" s="291">
        <f t="shared" si="35"/>
        <v>-1071163.938659569</v>
      </c>
      <c r="BL139" s="283">
        <v>7.0000000000000097E-3</v>
      </c>
      <c r="BM139" s="310">
        <f t="shared" si="40"/>
        <v>-1.0782158039013152</v>
      </c>
      <c r="CC139" s="249"/>
    </row>
    <row r="140" spans="2:81">
      <c r="B140" s="86"/>
      <c r="C140" s="3" t="s">
        <v>445</v>
      </c>
      <c r="D140" s="282">
        <v>1E-3</v>
      </c>
      <c r="E140" s="283">
        <f t="shared" si="31"/>
        <v>1E-3</v>
      </c>
      <c r="F140" s="301">
        <f>(-($E$10 * E140) / $E$11) / 1000000</f>
        <v>-0.49640459258670711</v>
      </c>
      <c r="W140" s="249"/>
      <c r="AU140" s="86"/>
      <c r="BE140" s="282">
        <v>1.4999999999999999E-2</v>
      </c>
      <c r="BF140" s="283">
        <f t="shared" si="36"/>
        <v>0.09</v>
      </c>
      <c r="BG140" s="273">
        <f t="shared" si="37"/>
        <v>0.06</v>
      </c>
      <c r="BH140" s="290">
        <f t="shared" si="38"/>
        <v>2.1599999999999999E-4</v>
      </c>
      <c r="BI140" s="290">
        <f t="shared" si="39"/>
        <v>4.46E-4</v>
      </c>
      <c r="BJ140" s="291">
        <f t="shared" si="35"/>
        <v>-1069772.7543601766</v>
      </c>
      <c r="BL140" s="283">
        <v>8.0000000000000106E-3</v>
      </c>
      <c r="BM140" s="310">
        <f t="shared" si="40"/>
        <v>-1.0774962258154228</v>
      </c>
      <c r="CC140" s="249"/>
    </row>
    <row r="141" spans="2:81">
      <c r="B141" s="86"/>
      <c r="D141" s="283">
        <v>2E-3</v>
      </c>
      <c r="E141" s="283">
        <f t="shared" si="31"/>
        <v>2E-3</v>
      </c>
      <c r="F141" s="301">
        <f t="shared" ref="F141:F204" si="41">(-($E$10 * E141) / $E$11) / 1000000</f>
        <v>-0.99280918517341421</v>
      </c>
      <c r="W141" s="249"/>
      <c r="AU141" s="86"/>
      <c r="BE141" s="283">
        <v>1.6E-2</v>
      </c>
      <c r="BF141" s="283">
        <f t="shared" si="36"/>
        <v>8.8999999999999996E-2</v>
      </c>
      <c r="BG141" s="273">
        <f t="shared" si="37"/>
        <v>6.0499999999999998E-2</v>
      </c>
      <c r="BH141" s="290">
        <f t="shared" si="38"/>
        <v>2.1537999999999999E-4</v>
      </c>
      <c r="BI141" s="290">
        <f t="shared" si="39"/>
        <v>4.4537999999999999E-4</v>
      </c>
      <c r="BJ141" s="291">
        <f t="shared" si="35"/>
        <v>-1068285.6263159988</v>
      </c>
      <c r="BL141" s="283">
        <v>9.0000000000000097E-3</v>
      </c>
      <c r="BM141" s="310">
        <f t="shared" si="40"/>
        <v>-1.0766807039847446</v>
      </c>
      <c r="CC141" s="249"/>
    </row>
    <row r="142" spans="2:81">
      <c r="B142" s="86"/>
      <c r="D142" s="282">
        <v>3.0000000000000001E-3</v>
      </c>
      <c r="E142" s="283">
        <f t="shared" si="31"/>
        <v>3.0000000000000001E-3</v>
      </c>
      <c r="F142" s="301">
        <f t="shared" si="41"/>
        <v>-1.4892137777601213</v>
      </c>
      <c r="W142" s="249"/>
      <c r="AU142" s="86"/>
      <c r="BE142" s="282">
        <v>1.7000000000000001E-2</v>
      </c>
      <c r="BF142" s="283">
        <f t="shared" si="36"/>
        <v>8.7999999999999995E-2</v>
      </c>
      <c r="BG142" s="273">
        <f t="shared" si="37"/>
        <v>6.0999999999999999E-2</v>
      </c>
      <c r="BH142" s="290">
        <f t="shared" si="38"/>
        <v>2.1471999999999998E-4</v>
      </c>
      <c r="BI142" s="290">
        <f t="shared" si="39"/>
        <v>4.4472000000000001E-4</v>
      </c>
      <c r="BJ142" s="291">
        <f t="shared" si="35"/>
        <v>-1066702.5545270354</v>
      </c>
      <c r="BL142" s="283">
        <v>0.01</v>
      </c>
      <c r="BM142" s="310">
        <f t="shared" si="40"/>
        <v>-1.0757692384092807</v>
      </c>
      <c r="CC142" s="249"/>
    </row>
    <row r="143" spans="2:81">
      <c r="B143" s="86"/>
      <c r="D143" s="283">
        <v>4.0000000000000001E-3</v>
      </c>
      <c r="E143" s="283">
        <f t="shared" ref="E143:E206" si="42">ABS(D143)</f>
        <v>4.0000000000000001E-3</v>
      </c>
      <c r="F143" s="301">
        <f t="shared" si="41"/>
        <v>-1.9856183703468284</v>
      </c>
      <c r="W143" s="249"/>
      <c r="AU143" s="86"/>
      <c r="BE143" s="283">
        <v>1.7999999999999999E-2</v>
      </c>
      <c r="BF143" s="283">
        <f t="shared" si="36"/>
        <v>8.6999999999999994E-2</v>
      </c>
      <c r="BG143" s="273">
        <f t="shared" si="37"/>
        <v>6.1499999999999999E-2</v>
      </c>
      <c r="BH143" s="290">
        <f t="shared" si="38"/>
        <v>2.1401999999999999E-4</v>
      </c>
      <c r="BI143" s="290">
        <f t="shared" si="39"/>
        <v>4.4402000000000005E-4</v>
      </c>
      <c r="BJ143" s="291">
        <f t="shared" si="35"/>
        <v>-1065023.5389932864</v>
      </c>
      <c r="BL143" s="283">
        <v>1.0999999999999999E-2</v>
      </c>
      <c r="BM143" s="310">
        <f t="shared" si="40"/>
        <v>-1.0747618290890313</v>
      </c>
      <c r="CC143" s="249"/>
    </row>
    <row r="144" spans="2:81">
      <c r="B144" s="86"/>
      <c r="D144" s="282">
        <v>5.0000000000000001E-3</v>
      </c>
      <c r="E144" s="283">
        <f t="shared" si="42"/>
        <v>5.0000000000000001E-3</v>
      </c>
      <c r="F144" s="301">
        <f t="shared" si="41"/>
        <v>-2.4820229629335353</v>
      </c>
      <c r="W144" s="249"/>
      <c r="AU144" s="86"/>
      <c r="BE144" s="282">
        <v>1.9E-2</v>
      </c>
      <c r="BF144" s="283">
        <f t="shared" si="36"/>
        <v>8.5999999999999993E-2</v>
      </c>
      <c r="BG144" s="273">
        <f t="shared" si="37"/>
        <v>6.2E-2</v>
      </c>
      <c r="BH144" s="290">
        <f t="shared" si="38"/>
        <v>2.1327999999999999E-4</v>
      </c>
      <c r="BI144" s="290">
        <f t="shared" si="39"/>
        <v>4.4328E-4</v>
      </c>
      <c r="BJ144" s="291">
        <f t="shared" si="35"/>
        <v>-1063248.5797147513</v>
      </c>
      <c r="BL144" s="283">
        <v>1.2E-2</v>
      </c>
      <c r="BM144" s="310">
        <f t="shared" si="40"/>
        <v>-1.0736584760239962</v>
      </c>
      <c r="CC144" s="249"/>
    </row>
    <row r="145" spans="2:81">
      <c r="B145" s="86"/>
      <c r="D145" s="283">
        <v>6.0000000000000097E-3</v>
      </c>
      <c r="E145" s="283">
        <f t="shared" si="42"/>
        <v>6.0000000000000097E-3</v>
      </c>
      <c r="F145" s="301">
        <f t="shared" si="41"/>
        <v>-2.9784275555202471</v>
      </c>
      <c r="W145" s="249"/>
      <c r="AU145" s="86"/>
      <c r="BE145" s="283">
        <v>0.02</v>
      </c>
      <c r="BF145" s="283">
        <f t="shared" si="36"/>
        <v>8.4999999999999992E-2</v>
      </c>
      <c r="BG145" s="273">
        <f t="shared" si="37"/>
        <v>6.25E-2</v>
      </c>
      <c r="BH145" s="290">
        <f t="shared" si="38"/>
        <v>2.1249999999999999E-4</v>
      </c>
      <c r="BI145" s="290">
        <f t="shared" si="39"/>
        <v>4.4250000000000002E-4</v>
      </c>
      <c r="BJ145" s="291">
        <f t="shared" si="35"/>
        <v>-1061377.6766914309</v>
      </c>
      <c r="BL145" s="283">
        <v>1.2999999999999999E-2</v>
      </c>
      <c r="BM145" s="310">
        <f t="shared" si="40"/>
        <v>-1.0724591792141753</v>
      </c>
      <c r="CC145" s="249"/>
    </row>
    <row r="146" spans="2:81">
      <c r="B146" s="86"/>
      <c r="D146" s="282">
        <v>7.0000000000000097E-3</v>
      </c>
      <c r="E146" s="283">
        <f t="shared" si="42"/>
        <v>7.0000000000000097E-3</v>
      </c>
      <c r="F146" s="301">
        <f t="shared" si="41"/>
        <v>-3.4748321481069544</v>
      </c>
      <c r="W146" s="249"/>
      <c r="AU146" s="86"/>
      <c r="BE146" s="282">
        <v>2.1000000000000001E-2</v>
      </c>
      <c r="BF146" s="283">
        <f t="shared" si="36"/>
        <v>8.3999999999999991E-2</v>
      </c>
      <c r="BG146" s="273">
        <f t="shared" si="37"/>
        <v>6.3E-2</v>
      </c>
      <c r="BH146" s="290">
        <f t="shared" si="38"/>
        <v>2.1167999999999998E-4</v>
      </c>
      <c r="BI146" s="290">
        <f t="shared" si="39"/>
        <v>4.4168000000000001E-4</v>
      </c>
      <c r="BJ146" s="291">
        <f t="shared" si="35"/>
        <v>-1059410.8299233248</v>
      </c>
      <c r="BL146" s="283">
        <v>1.4E-2</v>
      </c>
      <c r="BM146" s="310">
        <f t="shared" si="40"/>
        <v>-1.071163938659569</v>
      </c>
      <c r="CC146" s="249"/>
    </row>
    <row r="147" spans="2:81">
      <c r="B147" s="86"/>
      <c r="D147" s="283">
        <v>8.0000000000000106E-3</v>
      </c>
      <c r="E147" s="283">
        <f t="shared" si="42"/>
        <v>8.0000000000000106E-3</v>
      </c>
      <c r="F147" s="301">
        <f t="shared" si="41"/>
        <v>-3.9712367406936617</v>
      </c>
      <c r="W147" s="249"/>
      <c r="AU147" s="86"/>
      <c r="BE147" s="283">
        <v>2.1999999999999999E-2</v>
      </c>
      <c r="BF147" s="283">
        <f t="shared" si="36"/>
        <v>8.299999999999999E-2</v>
      </c>
      <c r="BG147" s="273">
        <f t="shared" si="37"/>
        <v>6.3500000000000001E-2</v>
      </c>
      <c r="BH147" s="290">
        <f t="shared" si="38"/>
        <v>2.1081999999999999E-4</v>
      </c>
      <c r="BI147" s="290">
        <f t="shared" si="39"/>
        <v>4.4082000000000002E-4</v>
      </c>
      <c r="BJ147" s="291">
        <f t="shared" si="35"/>
        <v>-1057348.039410433</v>
      </c>
      <c r="BL147" s="283">
        <v>1.4999999999999999E-2</v>
      </c>
      <c r="BM147" s="310">
        <f t="shared" si="40"/>
        <v>-1.0697727543601767</v>
      </c>
      <c r="CC147" s="249"/>
    </row>
    <row r="148" spans="2:81">
      <c r="B148" s="86"/>
      <c r="D148" s="282">
        <v>9.0000000000000097E-3</v>
      </c>
      <c r="E148" s="283">
        <f t="shared" si="42"/>
        <v>9.0000000000000097E-3</v>
      </c>
      <c r="F148" s="301">
        <f t="shared" si="41"/>
        <v>-4.4676413332803691</v>
      </c>
      <c r="W148" s="249"/>
      <c r="AU148" s="86"/>
      <c r="BE148" s="282">
        <v>2.3E-2</v>
      </c>
      <c r="BF148" s="283">
        <f t="shared" si="36"/>
        <v>8.199999999999999E-2</v>
      </c>
      <c r="BG148" s="273">
        <f t="shared" si="37"/>
        <v>6.4000000000000001E-2</v>
      </c>
      <c r="BH148" s="290">
        <f t="shared" si="38"/>
        <v>2.0991999999999997E-4</v>
      </c>
      <c r="BI148" s="290">
        <f t="shared" si="39"/>
        <v>4.3992E-4</v>
      </c>
      <c r="BJ148" s="291">
        <f t="shared" si="35"/>
        <v>-1055189.3051527555</v>
      </c>
      <c r="BL148" s="283">
        <v>1.6E-2</v>
      </c>
      <c r="BM148" s="310">
        <f t="shared" si="40"/>
        <v>-1.0682856263159988</v>
      </c>
      <c r="CC148" s="249"/>
    </row>
    <row r="149" spans="2:81">
      <c r="B149" s="86"/>
      <c r="D149" s="283">
        <v>0.01</v>
      </c>
      <c r="E149" s="283">
        <f t="shared" si="42"/>
        <v>0.01</v>
      </c>
      <c r="F149" s="301">
        <f t="shared" si="41"/>
        <v>-4.9640459258670706</v>
      </c>
      <c r="W149" s="249"/>
      <c r="AU149" s="86"/>
      <c r="BE149" s="283">
        <v>2.4E-2</v>
      </c>
      <c r="BF149" s="283">
        <f t="shared" si="36"/>
        <v>8.0999999999999989E-2</v>
      </c>
      <c r="BG149" s="273">
        <f t="shared" si="37"/>
        <v>6.4500000000000002E-2</v>
      </c>
      <c r="BH149" s="290">
        <f t="shared" si="38"/>
        <v>2.0897999999999999E-4</v>
      </c>
      <c r="BI149" s="290">
        <f t="shared" si="39"/>
        <v>4.3898000000000006E-4</v>
      </c>
      <c r="BJ149" s="291">
        <f t="shared" ref="BJ149:BJ212" si="43" xml:space="preserve"> ($BF$14 * BI149) / ($BF$15*$BF$17)</f>
        <v>-1052934.6271502925</v>
      </c>
      <c r="BL149" s="283">
        <v>1.7000000000000001E-2</v>
      </c>
      <c r="BM149" s="310">
        <f t="shared" si="40"/>
        <v>-1.0667025545270354</v>
      </c>
      <c r="CC149" s="249"/>
    </row>
    <row r="150" spans="2:81">
      <c r="B150" s="86"/>
      <c r="D150" s="282">
        <v>1.0999999999999999E-2</v>
      </c>
      <c r="E150" s="283">
        <f t="shared" si="42"/>
        <v>1.0999999999999999E-2</v>
      </c>
      <c r="F150" s="301">
        <f t="shared" si="41"/>
        <v>-5.4604505184537775</v>
      </c>
      <c r="W150" s="249"/>
      <c r="AU150" s="86"/>
      <c r="BE150" s="282">
        <v>2.5000000000000001E-2</v>
      </c>
      <c r="BF150" s="283">
        <f t="shared" ref="BF150:BF213" si="44">($BF$16 - $AX$41) - ABS(BE150)</f>
        <v>7.9999999999999988E-2</v>
      </c>
      <c r="BG150" s="273">
        <f t="shared" ref="BG150:BG213" si="45" xml:space="preserve"> (BF150/2) + ABS(BE150)</f>
        <v>6.5000000000000002E-2</v>
      </c>
      <c r="BH150" s="290">
        <f t="shared" ref="BH150:BH213" si="46">BF150*$BF$18*BG150</f>
        <v>2.0799999999999999E-4</v>
      </c>
      <c r="BI150" s="290">
        <f t="shared" ref="BI150:BI213" si="47">BH150+$BF$13</f>
        <v>4.3800000000000002E-4</v>
      </c>
      <c r="BJ150" s="291">
        <f t="shared" si="43"/>
        <v>-1050584.0054030435</v>
      </c>
      <c r="BL150" s="283">
        <v>1.7999999999999999E-2</v>
      </c>
      <c r="BM150" s="310">
        <f t="shared" si="40"/>
        <v>-1.0650235389932865</v>
      </c>
      <c r="CC150" s="249"/>
    </row>
    <row r="151" spans="2:81">
      <c r="B151" s="86"/>
      <c r="D151" s="283">
        <v>1.2E-2</v>
      </c>
      <c r="E151" s="283">
        <f t="shared" si="42"/>
        <v>1.2E-2</v>
      </c>
      <c r="F151" s="301">
        <f t="shared" si="41"/>
        <v>-5.9568551110404853</v>
      </c>
      <c r="W151" s="249"/>
      <c r="AU151" s="86"/>
      <c r="BE151" s="283">
        <v>2.5999999999999999E-2</v>
      </c>
      <c r="BF151" s="283">
        <f t="shared" si="44"/>
        <v>7.9000000000000001E-2</v>
      </c>
      <c r="BG151" s="273">
        <f t="shared" si="45"/>
        <v>6.5500000000000003E-2</v>
      </c>
      <c r="BH151" s="290">
        <f t="shared" si="46"/>
        <v>2.0698E-4</v>
      </c>
      <c r="BI151" s="290">
        <f t="shared" si="47"/>
        <v>4.3698000000000001E-4</v>
      </c>
      <c r="BJ151" s="291">
        <f t="shared" si="43"/>
        <v>-1048137.4399110089</v>
      </c>
      <c r="BL151" s="283">
        <v>1.9E-2</v>
      </c>
      <c r="BM151" s="310">
        <f t="shared" si="40"/>
        <v>-1.0632485797147513</v>
      </c>
      <c r="CC151" s="249"/>
    </row>
    <row r="152" spans="2:81">
      <c r="B152" s="86"/>
      <c r="D152" s="282">
        <v>1.2999999999999999E-2</v>
      </c>
      <c r="E152" s="283">
        <f t="shared" si="42"/>
        <v>1.2999999999999999E-2</v>
      </c>
      <c r="F152" s="301">
        <f t="shared" si="41"/>
        <v>-6.4532597036271913</v>
      </c>
      <c r="W152" s="249"/>
      <c r="AU152" s="86"/>
      <c r="BE152" s="282">
        <v>2.7E-2</v>
      </c>
      <c r="BF152" s="283">
        <f t="shared" si="44"/>
        <v>7.8E-2</v>
      </c>
      <c r="BG152" s="273">
        <f t="shared" si="45"/>
        <v>6.6000000000000003E-2</v>
      </c>
      <c r="BH152" s="290">
        <f t="shared" si="46"/>
        <v>2.0592000000000001E-4</v>
      </c>
      <c r="BI152" s="290">
        <f t="shared" si="47"/>
        <v>4.3592000000000001E-4</v>
      </c>
      <c r="BJ152" s="291">
        <f t="shared" si="43"/>
        <v>-1045594.9306741888</v>
      </c>
      <c r="BL152" s="283">
        <v>0.02</v>
      </c>
      <c r="BM152" s="310">
        <f t="shared" si="40"/>
        <v>-1.0613776766914309</v>
      </c>
      <c r="CC152" s="249"/>
    </row>
    <row r="153" spans="2:81">
      <c r="B153" s="86"/>
      <c r="D153" s="283">
        <v>1.4E-2</v>
      </c>
      <c r="E153" s="283">
        <f t="shared" si="42"/>
        <v>1.4E-2</v>
      </c>
      <c r="F153" s="301">
        <f t="shared" si="41"/>
        <v>-6.9496642962138999</v>
      </c>
      <c r="W153" s="249"/>
      <c r="AU153" s="86"/>
      <c r="BE153" s="283">
        <v>2.8000000000000001E-2</v>
      </c>
      <c r="BF153" s="283">
        <f t="shared" si="44"/>
        <v>7.6999999999999999E-2</v>
      </c>
      <c r="BG153" s="273">
        <f t="shared" si="45"/>
        <v>6.6500000000000004E-2</v>
      </c>
      <c r="BH153" s="290">
        <f t="shared" si="46"/>
        <v>2.0482000000000001E-4</v>
      </c>
      <c r="BI153" s="290">
        <f t="shared" si="47"/>
        <v>4.3482000000000004E-4</v>
      </c>
      <c r="BJ153" s="291">
        <f t="shared" si="43"/>
        <v>-1042956.4776925831</v>
      </c>
      <c r="BL153" s="283">
        <v>2.1000000000000001E-2</v>
      </c>
      <c r="BM153" s="310">
        <f t="shared" si="40"/>
        <v>-1.0594108299233247</v>
      </c>
      <c r="CC153" s="249"/>
    </row>
    <row r="154" spans="2:81">
      <c r="B154" s="86"/>
      <c r="D154" s="282">
        <v>1.4999999999999999E-2</v>
      </c>
      <c r="E154" s="283">
        <f t="shared" si="42"/>
        <v>1.4999999999999999E-2</v>
      </c>
      <c r="F154" s="301">
        <f t="shared" si="41"/>
        <v>-7.4460688888006059</v>
      </c>
      <c r="W154" s="249"/>
      <c r="AU154" s="86"/>
      <c r="BE154" s="282">
        <v>2.9000000000000001E-2</v>
      </c>
      <c r="BF154" s="283">
        <f t="shared" si="44"/>
        <v>7.5999999999999998E-2</v>
      </c>
      <c r="BG154" s="273">
        <f t="shared" si="45"/>
        <v>6.7000000000000004E-2</v>
      </c>
      <c r="BH154" s="290">
        <f t="shared" si="46"/>
        <v>2.0368000000000003E-4</v>
      </c>
      <c r="BI154" s="290">
        <f t="shared" si="47"/>
        <v>4.3368000000000009E-4</v>
      </c>
      <c r="BJ154" s="291">
        <f t="shared" si="43"/>
        <v>-1040222.0809661917</v>
      </c>
      <c r="BL154" s="283">
        <v>2.1999999999999999E-2</v>
      </c>
      <c r="BM154" s="310">
        <f t="shared" si="40"/>
        <v>-1.0573480394104331</v>
      </c>
      <c r="CC154" s="249"/>
    </row>
    <row r="155" spans="2:81">
      <c r="B155" s="86"/>
      <c r="D155" s="283">
        <v>1.6E-2</v>
      </c>
      <c r="E155" s="283">
        <f t="shared" si="42"/>
        <v>1.6E-2</v>
      </c>
      <c r="F155" s="301">
        <f t="shared" si="41"/>
        <v>-7.9424734813873137</v>
      </c>
      <c r="W155" s="249"/>
      <c r="AU155" s="86"/>
      <c r="BE155" s="283">
        <v>0.03</v>
      </c>
      <c r="BF155" s="283">
        <f t="shared" si="44"/>
        <v>7.4999999999999997E-2</v>
      </c>
      <c r="BG155" s="273">
        <f t="shared" si="45"/>
        <v>6.7500000000000004E-2</v>
      </c>
      <c r="BH155" s="290">
        <f t="shared" si="46"/>
        <v>2.0250000000000002E-4</v>
      </c>
      <c r="BI155" s="290">
        <f t="shared" si="47"/>
        <v>4.3250000000000005E-4</v>
      </c>
      <c r="BJ155" s="291">
        <f t="shared" si="43"/>
        <v>-1037391.7404950145</v>
      </c>
      <c r="BL155" s="283">
        <v>2.3E-2</v>
      </c>
      <c r="BM155" s="310">
        <f t="shared" si="40"/>
        <v>-1.0551893051527554</v>
      </c>
      <c r="CC155" s="249"/>
    </row>
    <row r="156" spans="2:81">
      <c r="B156" s="86"/>
      <c r="D156" s="282">
        <v>1.7000000000000001E-2</v>
      </c>
      <c r="E156" s="283">
        <f t="shared" si="42"/>
        <v>1.7000000000000001E-2</v>
      </c>
      <c r="F156" s="301">
        <f t="shared" si="41"/>
        <v>-8.4388780739740206</v>
      </c>
      <c r="W156" s="249"/>
      <c r="AU156" s="86"/>
      <c r="BE156" s="282">
        <v>3.1E-2</v>
      </c>
      <c r="BF156" s="283">
        <f t="shared" si="44"/>
        <v>7.3999999999999996E-2</v>
      </c>
      <c r="BG156" s="273">
        <f t="shared" si="45"/>
        <v>6.8000000000000005E-2</v>
      </c>
      <c r="BH156" s="290">
        <f t="shared" si="46"/>
        <v>2.0128000000000002E-4</v>
      </c>
      <c r="BI156" s="290">
        <f t="shared" si="47"/>
        <v>4.3128000000000003E-4</v>
      </c>
      <c r="BJ156" s="291">
        <f t="shared" si="43"/>
        <v>-1034465.4562790516</v>
      </c>
      <c r="BL156" s="283">
        <v>2.4E-2</v>
      </c>
      <c r="BM156" s="310">
        <f t="shared" ref="BM156:BM219" si="48">BJ149 / 1000000</f>
        <v>-1.0529346271502924</v>
      </c>
      <c r="CC156" s="249"/>
    </row>
    <row r="157" spans="2:81">
      <c r="B157" s="86"/>
      <c r="D157" s="283">
        <v>1.7999999999999999E-2</v>
      </c>
      <c r="E157" s="283">
        <f t="shared" si="42"/>
        <v>1.7999999999999999E-2</v>
      </c>
      <c r="F157" s="301">
        <f t="shared" si="41"/>
        <v>-8.9352826665607257</v>
      </c>
      <c r="W157" s="249"/>
      <c r="AU157" s="86"/>
      <c r="BE157" s="283">
        <v>3.2000000000000001E-2</v>
      </c>
      <c r="BF157" s="283">
        <f t="shared" si="44"/>
        <v>7.2999999999999995E-2</v>
      </c>
      <c r="BG157" s="273">
        <f t="shared" si="45"/>
        <v>6.8500000000000005E-2</v>
      </c>
      <c r="BH157" s="290">
        <f t="shared" si="46"/>
        <v>2.0002E-4</v>
      </c>
      <c r="BI157" s="290">
        <f t="shared" si="47"/>
        <v>4.3002000000000003E-4</v>
      </c>
      <c r="BJ157" s="291">
        <f t="shared" si="43"/>
        <v>-1031443.2283183031</v>
      </c>
      <c r="BL157" s="283">
        <v>2.5000000000000001E-2</v>
      </c>
      <c r="BM157" s="310">
        <f t="shared" si="48"/>
        <v>-1.0505840054030435</v>
      </c>
      <c r="CC157" s="249"/>
    </row>
    <row r="158" spans="2:81">
      <c r="B158" s="86"/>
      <c r="D158" s="282">
        <v>1.9E-2</v>
      </c>
      <c r="E158" s="283">
        <f t="shared" si="42"/>
        <v>1.9E-2</v>
      </c>
      <c r="F158" s="301">
        <f t="shared" si="41"/>
        <v>-9.4316872591474361</v>
      </c>
      <c r="W158" s="249"/>
      <c r="AU158" s="86"/>
      <c r="BE158" s="282">
        <v>3.3000000000000002E-2</v>
      </c>
      <c r="BF158" s="283">
        <f t="shared" si="44"/>
        <v>7.1999999999999995E-2</v>
      </c>
      <c r="BG158" s="273">
        <f t="shared" si="45"/>
        <v>6.9000000000000006E-2</v>
      </c>
      <c r="BH158" s="290">
        <f t="shared" si="46"/>
        <v>1.9871999999999999E-4</v>
      </c>
      <c r="BI158" s="290">
        <f t="shared" si="47"/>
        <v>4.2872000000000006E-4</v>
      </c>
      <c r="BJ158" s="291">
        <f t="shared" si="43"/>
        <v>-1028325.056612769</v>
      </c>
      <c r="BL158" s="283">
        <v>2.5999999999999999E-2</v>
      </c>
      <c r="BM158" s="310">
        <f t="shared" si="48"/>
        <v>-1.0481374399110088</v>
      </c>
      <c r="CC158" s="249"/>
    </row>
    <row r="159" spans="2:81">
      <c r="B159" s="86"/>
      <c r="D159" s="283">
        <v>0.02</v>
      </c>
      <c r="E159" s="283">
        <f t="shared" si="42"/>
        <v>0.02</v>
      </c>
      <c r="F159" s="301">
        <f t="shared" si="41"/>
        <v>-9.9280918517341412</v>
      </c>
      <c r="W159" s="249"/>
      <c r="AU159" s="86"/>
      <c r="BE159" s="283">
        <v>3.4000000000000002E-2</v>
      </c>
      <c r="BF159" s="283">
        <f t="shared" si="44"/>
        <v>7.0999999999999994E-2</v>
      </c>
      <c r="BG159" s="273">
        <f t="shared" si="45"/>
        <v>6.9500000000000006E-2</v>
      </c>
      <c r="BH159" s="290">
        <f t="shared" si="46"/>
        <v>1.9737999999999998E-4</v>
      </c>
      <c r="BI159" s="290">
        <f t="shared" si="47"/>
        <v>4.2737999999999999E-4</v>
      </c>
      <c r="BJ159" s="291">
        <f t="shared" si="43"/>
        <v>-1025110.9411624491</v>
      </c>
      <c r="BL159" s="283">
        <v>2.7E-2</v>
      </c>
      <c r="BM159" s="310">
        <f t="shared" si="48"/>
        <v>-1.0455949306741887</v>
      </c>
      <c r="CC159" s="249"/>
    </row>
    <row r="160" spans="2:81">
      <c r="B160" s="86"/>
      <c r="D160" s="282">
        <v>2.1000000000000001E-2</v>
      </c>
      <c r="E160" s="283">
        <f t="shared" si="42"/>
        <v>2.1000000000000001E-2</v>
      </c>
      <c r="F160" s="301">
        <f t="shared" si="41"/>
        <v>-10.42449644432085</v>
      </c>
      <c r="W160" s="249"/>
      <c r="AU160" s="86"/>
      <c r="BE160" s="282">
        <v>3.5000000000000003E-2</v>
      </c>
      <c r="BF160" s="283">
        <f t="shared" si="44"/>
        <v>6.9999999999999993E-2</v>
      </c>
      <c r="BG160" s="273">
        <f t="shared" si="45"/>
        <v>7.0000000000000007E-2</v>
      </c>
      <c r="BH160" s="290">
        <f t="shared" si="46"/>
        <v>1.9600000000000002E-4</v>
      </c>
      <c r="BI160" s="290">
        <f t="shared" si="47"/>
        <v>4.2600000000000005E-4</v>
      </c>
      <c r="BJ160" s="291">
        <f t="shared" si="43"/>
        <v>-1021800.8819673437</v>
      </c>
      <c r="BL160" s="283">
        <v>2.8000000000000001E-2</v>
      </c>
      <c r="BM160" s="310">
        <f t="shared" si="48"/>
        <v>-1.042956477692583</v>
      </c>
      <c r="CC160" s="249"/>
    </row>
    <row r="161" spans="2:81">
      <c r="B161" s="86"/>
      <c r="D161" s="283">
        <v>2.1999999999999999E-2</v>
      </c>
      <c r="E161" s="283">
        <f t="shared" si="42"/>
        <v>2.1999999999999999E-2</v>
      </c>
      <c r="F161" s="301">
        <f t="shared" si="41"/>
        <v>-10.920901036907555</v>
      </c>
      <c r="W161" s="249"/>
      <c r="AU161" s="86"/>
      <c r="BE161" s="283">
        <v>3.5999999999999997E-2</v>
      </c>
      <c r="BF161" s="283">
        <f t="shared" si="44"/>
        <v>6.9000000000000006E-2</v>
      </c>
      <c r="BG161" s="273">
        <f t="shared" si="45"/>
        <v>7.0500000000000007E-2</v>
      </c>
      <c r="BH161" s="290">
        <f t="shared" si="46"/>
        <v>1.9458000000000005E-4</v>
      </c>
      <c r="BI161" s="290">
        <f t="shared" si="47"/>
        <v>4.2458000000000009E-4</v>
      </c>
      <c r="BJ161" s="291">
        <f t="shared" si="43"/>
        <v>-1018394.8790274527</v>
      </c>
      <c r="BL161" s="283">
        <v>2.9000000000000001E-2</v>
      </c>
      <c r="BM161" s="310">
        <f t="shared" si="48"/>
        <v>-1.0402220809661917</v>
      </c>
      <c r="CC161" s="249"/>
    </row>
    <row r="162" spans="2:81">
      <c r="B162" s="86"/>
      <c r="D162" s="282">
        <v>2.3E-2</v>
      </c>
      <c r="E162" s="283">
        <f t="shared" si="42"/>
        <v>2.3E-2</v>
      </c>
      <c r="F162" s="301">
        <f t="shared" si="41"/>
        <v>-11.417305629494264</v>
      </c>
      <c r="W162" s="249"/>
      <c r="AU162" s="86"/>
      <c r="BE162" s="282">
        <v>3.6999999999999998E-2</v>
      </c>
      <c r="BF162" s="283">
        <f t="shared" si="44"/>
        <v>6.8000000000000005E-2</v>
      </c>
      <c r="BG162" s="273">
        <f t="shared" si="45"/>
        <v>7.1000000000000008E-2</v>
      </c>
      <c r="BH162" s="290">
        <f t="shared" si="46"/>
        <v>1.9312000000000002E-4</v>
      </c>
      <c r="BI162" s="290">
        <f t="shared" si="47"/>
        <v>4.2312000000000003E-4</v>
      </c>
      <c r="BJ162" s="291">
        <f t="shared" si="43"/>
        <v>-1014892.9323427757</v>
      </c>
      <c r="BL162" s="283">
        <v>0.03</v>
      </c>
      <c r="BM162" s="310">
        <f t="shared" si="48"/>
        <v>-1.0373917404950144</v>
      </c>
      <c r="CC162" s="249"/>
    </row>
    <row r="163" spans="2:81">
      <c r="B163" s="86"/>
      <c r="D163" s="283">
        <v>2.4E-2</v>
      </c>
      <c r="E163" s="283">
        <f t="shared" si="42"/>
        <v>2.4E-2</v>
      </c>
      <c r="F163" s="301">
        <f t="shared" si="41"/>
        <v>-11.913710222080971</v>
      </c>
      <c r="W163" s="249"/>
      <c r="AU163" s="86"/>
      <c r="BE163" s="283">
        <v>3.7999999999999999E-2</v>
      </c>
      <c r="BF163" s="283">
        <f t="shared" si="44"/>
        <v>6.7000000000000004E-2</v>
      </c>
      <c r="BG163" s="273">
        <f t="shared" si="45"/>
        <v>7.1500000000000008E-2</v>
      </c>
      <c r="BH163" s="290">
        <f t="shared" si="46"/>
        <v>1.9162000000000004E-4</v>
      </c>
      <c r="BI163" s="290">
        <f t="shared" si="47"/>
        <v>4.2162000000000005E-4</v>
      </c>
      <c r="BJ163" s="291">
        <f t="shared" si="43"/>
        <v>-1011295.0419133133</v>
      </c>
      <c r="BL163" s="283">
        <v>3.1E-2</v>
      </c>
      <c r="BM163" s="310">
        <f t="shared" si="48"/>
        <v>-1.0344654562790516</v>
      </c>
      <c r="CC163" s="249"/>
    </row>
    <row r="164" spans="2:81">
      <c r="B164" s="86"/>
      <c r="D164" s="282">
        <v>2.5000000000000001E-2</v>
      </c>
      <c r="E164" s="283">
        <f t="shared" si="42"/>
        <v>2.5000000000000001E-2</v>
      </c>
      <c r="F164" s="301">
        <f t="shared" si="41"/>
        <v>-12.410114814667677</v>
      </c>
      <c r="W164" s="249"/>
      <c r="AU164" s="86"/>
      <c r="BE164" s="282">
        <v>3.9E-2</v>
      </c>
      <c r="BF164" s="283">
        <f t="shared" si="44"/>
        <v>6.6000000000000003E-2</v>
      </c>
      <c r="BG164" s="273">
        <f t="shared" si="45"/>
        <v>7.2000000000000008E-2</v>
      </c>
      <c r="BH164" s="290">
        <f t="shared" si="46"/>
        <v>1.9008000000000002E-4</v>
      </c>
      <c r="BI164" s="290">
        <f t="shared" si="47"/>
        <v>4.2008000000000008E-4</v>
      </c>
      <c r="BJ164" s="291">
        <f t="shared" si="43"/>
        <v>-1007601.2077390652</v>
      </c>
      <c r="BL164" s="283">
        <v>3.2000000000000001E-2</v>
      </c>
      <c r="BM164" s="310">
        <f t="shared" si="48"/>
        <v>-1.031443228318303</v>
      </c>
      <c r="CC164" s="249"/>
    </row>
    <row r="165" spans="2:81">
      <c r="B165" s="86"/>
      <c r="D165" s="283">
        <v>2.5999999999999999E-2</v>
      </c>
      <c r="E165" s="283">
        <f t="shared" si="42"/>
        <v>2.5999999999999999E-2</v>
      </c>
      <c r="F165" s="301">
        <f t="shared" si="41"/>
        <v>-12.906519407254383</v>
      </c>
      <c r="W165" s="249"/>
      <c r="AU165" s="86"/>
      <c r="BE165" s="283">
        <v>0.04</v>
      </c>
      <c r="BF165" s="283">
        <f t="shared" si="44"/>
        <v>6.5000000000000002E-2</v>
      </c>
      <c r="BG165" s="273">
        <f t="shared" si="45"/>
        <v>7.2500000000000009E-2</v>
      </c>
      <c r="BH165" s="290">
        <f t="shared" si="46"/>
        <v>1.8850000000000006E-4</v>
      </c>
      <c r="BI165" s="290">
        <f t="shared" si="47"/>
        <v>4.1850000000000009E-4</v>
      </c>
      <c r="BJ165" s="291">
        <f t="shared" si="43"/>
        <v>-1003811.4298200315</v>
      </c>
      <c r="BL165" s="283">
        <v>3.3000000000000002E-2</v>
      </c>
      <c r="BM165" s="310">
        <f t="shared" si="48"/>
        <v>-1.0283250566127691</v>
      </c>
      <c r="CC165" s="249"/>
    </row>
    <row r="166" spans="2:81">
      <c r="B166" s="86"/>
      <c r="D166" s="282">
        <v>2.7E-2</v>
      </c>
      <c r="E166" s="283">
        <f t="shared" si="42"/>
        <v>2.7E-2</v>
      </c>
      <c r="F166" s="301">
        <f t="shared" si="41"/>
        <v>-13.402923999841091</v>
      </c>
      <c r="W166" s="249"/>
      <c r="AU166" s="86"/>
      <c r="BE166" s="282">
        <v>4.1000000000000002E-2</v>
      </c>
      <c r="BF166" s="283">
        <f t="shared" si="44"/>
        <v>6.4000000000000001E-2</v>
      </c>
      <c r="BG166" s="273">
        <f t="shared" si="45"/>
        <v>7.3000000000000009E-2</v>
      </c>
      <c r="BH166" s="290">
        <f t="shared" si="46"/>
        <v>1.8688000000000003E-4</v>
      </c>
      <c r="BI166" s="290">
        <f t="shared" si="47"/>
        <v>4.1688000000000006E-4</v>
      </c>
      <c r="BJ166" s="291">
        <f t="shared" si="43"/>
        <v>-999925.70815621188</v>
      </c>
      <c r="BL166" s="283">
        <v>3.4000000000000002E-2</v>
      </c>
      <c r="BM166" s="310">
        <f t="shared" si="48"/>
        <v>-1.0251109411624491</v>
      </c>
      <c r="CC166" s="249"/>
    </row>
    <row r="167" spans="2:81">
      <c r="B167" s="86"/>
      <c r="D167" s="283">
        <v>2.8000000000000001E-2</v>
      </c>
      <c r="E167" s="283">
        <f t="shared" si="42"/>
        <v>2.8000000000000001E-2</v>
      </c>
      <c r="F167" s="301">
        <f t="shared" si="41"/>
        <v>-13.8993285924278</v>
      </c>
      <c r="W167" s="249"/>
      <c r="AU167" s="86"/>
      <c r="BE167" s="283">
        <v>4.2000000000000003E-2</v>
      </c>
      <c r="BF167" s="283">
        <f t="shared" si="44"/>
        <v>6.3E-2</v>
      </c>
      <c r="BG167" s="273">
        <f t="shared" si="45"/>
        <v>7.350000000000001E-2</v>
      </c>
      <c r="BH167" s="290">
        <f t="shared" si="46"/>
        <v>1.8522000000000002E-4</v>
      </c>
      <c r="BI167" s="290">
        <f t="shared" si="47"/>
        <v>4.1522000000000005E-4</v>
      </c>
      <c r="BJ167" s="291">
        <f t="shared" si="43"/>
        <v>-995944.04274760676</v>
      </c>
      <c r="BL167" s="283">
        <v>3.5000000000000003E-2</v>
      </c>
      <c r="BM167" s="310">
        <f t="shared" si="48"/>
        <v>-1.0218008819673436</v>
      </c>
      <c r="CC167" s="249"/>
    </row>
    <row r="168" spans="2:81">
      <c r="B168" s="86"/>
      <c r="D168" s="282">
        <v>2.9000000000000001E-2</v>
      </c>
      <c r="E168" s="283">
        <f t="shared" si="42"/>
        <v>2.9000000000000001E-2</v>
      </c>
      <c r="F168" s="301">
        <f t="shared" si="41"/>
        <v>-14.395733185014507</v>
      </c>
      <c r="W168" s="249"/>
      <c r="AU168" s="86"/>
      <c r="BE168" s="282">
        <v>4.2999999999999997E-2</v>
      </c>
      <c r="BF168" s="283">
        <f t="shared" si="44"/>
        <v>6.2E-2</v>
      </c>
      <c r="BG168" s="273">
        <f t="shared" si="45"/>
        <v>7.3999999999999996E-2</v>
      </c>
      <c r="BH168" s="290">
        <f t="shared" si="46"/>
        <v>1.8351999999999998E-4</v>
      </c>
      <c r="BI168" s="290">
        <f t="shared" si="47"/>
        <v>4.1352000000000001E-4</v>
      </c>
      <c r="BJ168" s="291">
        <f t="shared" si="43"/>
        <v>-991866.43359421578</v>
      </c>
      <c r="BL168" s="283">
        <v>3.5999999999999997E-2</v>
      </c>
      <c r="BM168" s="310">
        <f t="shared" si="48"/>
        <v>-1.0183948790274526</v>
      </c>
      <c r="CC168" s="249"/>
    </row>
    <row r="169" spans="2:81">
      <c r="B169" s="86"/>
      <c r="D169" s="283">
        <v>0.03</v>
      </c>
      <c r="E169" s="283">
        <f t="shared" si="42"/>
        <v>0.03</v>
      </c>
      <c r="F169" s="301">
        <f t="shared" si="41"/>
        <v>-14.892137777601212</v>
      </c>
      <c r="W169" s="249"/>
      <c r="AU169" s="86"/>
      <c r="BE169" s="283">
        <v>4.3999999999999997E-2</v>
      </c>
      <c r="BF169" s="283">
        <f t="shared" si="44"/>
        <v>6.0999999999999999E-2</v>
      </c>
      <c r="BG169" s="273">
        <f t="shared" si="45"/>
        <v>7.4499999999999997E-2</v>
      </c>
      <c r="BH169" s="290">
        <f t="shared" si="46"/>
        <v>1.8177999999999998E-4</v>
      </c>
      <c r="BI169" s="290">
        <f t="shared" si="47"/>
        <v>4.1178000000000005E-4</v>
      </c>
      <c r="BJ169" s="291">
        <f t="shared" si="43"/>
        <v>-987692.88069603953</v>
      </c>
      <c r="BL169" s="283">
        <v>3.6999999999999998E-2</v>
      </c>
      <c r="BM169" s="310">
        <f t="shared" si="48"/>
        <v>-1.0148929323427758</v>
      </c>
      <c r="CC169" s="249"/>
    </row>
    <row r="170" spans="2:81">
      <c r="B170" s="86"/>
      <c r="D170" s="282">
        <v>3.1E-2</v>
      </c>
      <c r="E170" s="283">
        <f t="shared" si="42"/>
        <v>3.1E-2</v>
      </c>
      <c r="F170" s="301">
        <f t="shared" si="41"/>
        <v>-15.388542370187922</v>
      </c>
      <c r="W170" s="249"/>
      <c r="AU170" s="86"/>
      <c r="BE170" s="282">
        <v>4.4999999999999998E-2</v>
      </c>
      <c r="BF170" s="283">
        <f t="shared" si="44"/>
        <v>0.06</v>
      </c>
      <c r="BG170" s="273">
        <f t="shared" si="45"/>
        <v>7.4999999999999997E-2</v>
      </c>
      <c r="BH170" s="290">
        <f t="shared" si="46"/>
        <v>1.7999999999999998E-4</v>
      </c>
      <c r="BI170" s="290">
        <f t="shared" si="47"/>
        <v>4.0999999999999999E-4</v>
      </c>
      <c r="BJ170" s="291">
        <f t="shared" si="43"/>
        <v>-983423.3840530772</v>
      </c>
      <c r="BL170" s="283">
        <v>3.7999999999999999E-2</v>
      </c>
      <c r="BM170" s="310">
        <f t="shared" si="48"/>
        <v>-1.0112950419133133</v>
      </c>
      <c r="CC170" s="249"/>
    </row>
    <row r="171" spans="2:81">
      <c r="B171" s="86"/>
      <c r="D171" s="283">
        <v>3.2000000000000001E-2</v>
      </c>
      <c r="E171" s="283">
        <f t="shared" si="42"/>
        <v>3.2000000000000001E-2</v>
      </c>
      <c r="F171" s="301">
        <f t="shared" si="41"/>
        <v>-15.884946962774627</v>
      </c>
      <c r="W171" s="249"/>
      <c r="AU171" s="86"/>
      <c r="BE171" s="283">
        <v>4.5999999999999999E-2</v>
      </c>
      <c r="BF171" s="283">
        <f t="shared" si="44"/>
        <v>5.8999999999999997E-2</v>
      </c>
      <c r="BG171" s="273">
        <f t="shared" si="45"/>
        <v>7.5499999999999998E-2</v>
      </c>
      <c r="BH171" s="290">
        <f t="shared" si="46"/>
        <v>1.7818000000000001E-4</v>
      </c>
      <c r="BI171" s="290">
        <f t="shared" si="47"/>
        <v>4.0818000000000007E-4</v>
      </c>
      <c r="BJ171" s="291">
        <f t="shared" si="43"/>
        <v>-979057.9436653296</v>
      </c>
      <c r="BL171" s="283">
        <v>3.9E-2</v>
      </c>
      <c r="BM171" s="310">
        <f t="shared" si="48"/>
        <v>-1.0076012077390653</v>
      </c>
      <c r="CC171" s="249"/>
    </row>
    <row r="172" spans="2:81">
      <c r="B172" s="86"/>
      <c r="D172" s="282">
        <v>3.3000000000000002E-2</v>
      </c>
      <c r="E172" s="283">
        <f t="shared" si="42"/>
        <v>3.3000000000000002E-2</v>
      </c>
      <c r="F172" s="301">
        <f t="shared" si="41"/>
        <v>-16.381351555361334</v>
      </c>
      <c r="W172" s="249"/>
      <c r="AU172" s="86"/>
      <c r="BE172" s="282">
        <v>4.7E-2</v>
      </c>
      <c r="BF172" s="283">
        <f t="shared" si="44"/>
        <v>5.7999999999999996E-2</v>
      </c>
      <c r="BG172" s="273">
        <f t="shared" si="45"/>
        <v>7.5999999999999998E-2</v>
      </c>
      <c r="BH172" s="290">
        <f t="shared" si="46"/>
        <v>1.7631999999999999E-4</v>
      </c>
      <c r="BI172" s="290">
        <f t="shared" si="47"/>
        <v>4.0632000000000005E-4</v>
      </c>
      <c r="BJ172" s="291">
        <f t="shared" si="43"/>
        <v>-974596.55953279603</v>
      </c>
      <c r="BL172" s="283">
        <v>0.04</v>
      </c>
      <c r="BM172" s="310">
        <f t="shared" si="48"/>
        <v>-1.0038114298200316</v>
      </c>
      <c r="CC172" s="249"/>
    </row>
    <row r="173" spans="2:81">
      <c r="B173" s="86"/>
      <c r="D173" s="283">
        <v>3.4000000000000002E-2</v>
      </c>
      <c r="E173" s="283">
        <f t="shared" si="42"/>
        <v>3.4000000000000002E-2</v>
      </c>
      <c r="F173" s="301">
        <f t="shared" si="41"/>
        <v>-16.877756147948041</v>
      </c>
      <c r="W173" s="249"/>
      <c r="AU173" s="86"/>
      <c r="BE173" s="283">
        <v>4.8000000000000001E-2</v>
      </c>
      <c r="BF173" s="283">
        <f t="shared" si="44"/>
        <v>5.6999999999999995E-2</v>
      </c>
      <c r="BG173" s="273">
        <f t="shared" si="45"/>
        <v>7.6499999999999999E-2</v>
      </c>
      <c r="BH173" s="290">
        <f t="shared" si="46"/>
        <v>1.7442E-4</v>
      </c>
      <c r="BI173" s="290">
        <f t="shared" si="47"/>
        <v>4.0442000000000006E-4</v>
      </c>
      <c r="BJ173" s="291">
        <f t="shared" si="43"/>
        <v>-970039.23165547685</v>
      </c>
      <c r="BL173" s="283">
        <v>4.1000000000000002E-2</v>
      </c>
      <c r="BM173" s="310">
        <f t="shared" si="48"/>
        <v>-0.99992570815621185</v>
      </c>
      <c r="CC173" s="249"/>
    </row>
    <row r="174" spans="2:81">
      <c r="B174" s="86"/>
      <c r="D174" s="282">
        <v>3.5000000000000003E-2</v>
      </c>
      <c r="E174" s="283">
        <f t="shared" si="42"/>
        <v>3.5000000000000003E-2</v>
      </c>
      <c r="F174" s="301">
        <f t="shared" si="41"/>
        <v>-17.374160740534748</v>
      </c>
      <c r="W174" s="249"/>
      <c r="AU174" s="86"/>
      <c r="BE174" s="282">
        <v>4.9000000000000002E-2</v>
      </c>
      <c r="BF174" s="283">
        <f t="shared" si="44"/>
        <v>5.5999999999999994E-2</v>
      </c>
      <c r="BG174" s="273">
        <f t="shared" si="45"/>
        <v>7.6999999999999999E-2</v>
      </c>
      <c r="BH174" s="290">
        <f t="shared" si="46"/>
        <v>1.7247999999999997E-4</v>
      </c>
      <c r="BI174" s="290">
        <f t="shared" si="47"/>
        <v>4.0247999999999998E-4</v>
      </c>
      <c r="BJ174" s="291">
        <f t="shared" si="43"/>
        <v>-965385.96003337204</v>
      </c>
      <c r="BL174" s="283">
        <v>4.2000000000000003E-2</v>
      </c>
      <c r="BM174" s="310">
        <f t="shared" si="48"/>
        <v>-0.99594404274760673</v>
      </c>
      <c r="CC174" s="249"/>
    </row>
    <row r="175" spans="2:81">
      <c r="B175" s="86"/>
      <c r="D175" s="283">
        <v>3.5999999999999997E-2</v>
      </c>
      <c r="E175" s="283">
        <f t="shared" si="42"/>
        <v>3.5999999999999997E-2</v>
      </c>
      <c r="F175" s="301">
        <f t="shared" si="41"/>
        <v>-17.870565333121451</v>
      </c>
      <c r="W175" s="249"/>
      <c r="AU175" s="86"/>
      <c r="BE175" s="283">
        <v>0.05</v>
      </c>
      <c r="BF175" s="283">
        <f t="shared" si="44"/>
        <v>5.4999999999999993E-2</v>
      </c>
      <c r="BG175" s="273">
        <f t="shared" si="45"/>
        <v>7.7499999999999999E-2</v>
      </c>
      <c r="BH175" s="290">
        <f t="shared" si="46"/>
        <v>1.7049999999999997E-4</v>
      </c>
      <c r="BI175" s="290">
        <f t="shared" si="47"/>
        <v>4.0050000000000003E-4</v>
      </c>
      <c r="BJ175" s="291">
        <f t="shared" si="43"/>
        <v>-960636.74466648151</v>
      </c>
      <c r="BL175" s="283">
        <v>4.2999999999999997E-2</v>
      </c>
      <c r="BM175" s="310">
        <f t="shared" si="48"/>
        <v>-0.99186643359421578</v>
      </c>
      <c r="CC175" s="249"/>
    </row>
    <row r="176" spans="2:81">
      <c r="B176" s="86"/>
      <c r="D176" s="282">
        <v>3.6999999999999998E-2</v>
      </c>
      <c r="E176" s="283">
        <f t="shared" si="42"/>
        <v>3.6999999999999998E-2</v>
      </c>
      <c r="F176" s="301">
        <f t="shared" si="41"/>
        <v>-18.366969925708158</v>
      </c>
      <c r="W176" s="249"/>
      <c r="AU176" s="86"/>
      <c r="BE176" s="282">
        <v>5.0999999999999997E-2</v>
      </c>
      <c r="BF176" s="283">
        <f t="shared" si="44"/>
        <v>5.3999999999999999E-2</v>
      </c>
      <c r="BG176" s="273">
        <f t="shared" si="45"/>
        <v>7.8E-2</v>
      </c>
      <c r="BH176" s="290">
        <f t="shared" si="46"/>
        <v>1.6848000000000001E-4</v>
      </c>
      <c r="BI176" s="290">
        <f t="shared" si="47"/>
        <v>3.9848000000000005E-4</v>
      </c>
      <c r="BJ176" s="291">
        <f t="shared" si="43"/>
        <v>-955791.58555480547</v>
      </c>
      <c r="BL176" s="283">
        <v>4.3999999999999997E-2</v>
      </c>
      <c r="BM176" s="310">
        <f t="shared" si="48"/>
        <v>-0.98769288069603955</v>
      </c>
      <c r="CC176" s="249"/>
    </row>
    <row r="177" spans="2:81">
      <c r="B177" s="86"/>
      <c r="D177" s="283">
        <v>3.7999999999999999E-2</v>
      </c>
      <c r="E177" s="283">
        <f t="shared" si="42"/>
        <v>3.7999999999999999E-2</v>
      </c>
      <c r="F177" s="301">
        <f t="shared" si="41"/>
        <v>-18.863374518294872</v>
      </c>
      <c r="W177" s="249"/>
      <c r="AU177" s="86"/>
      <c r="BE177" s="283">
        <v>5.1999999999999998E-2</v>
      </c>
      <c r="BF177" s="283">
        <f t="shared" si="44"/>
        <v>5.2999999999999999E-2</v>
      </c>
      <c r="BG177" s="273">
        <f t="shared" si="45"/>
        <v>7.85E-2</v>
      </c>
      <c r="BH177" s="290">
        <f t="shared" si="46"/>
        <v>1.6642E-4</v>
      </c>
      <c r="BI177" s="290">
        <f t="shared" si="47"/>
        <v>3.9642000000000003E-4</v>
      </c>
      <c r="BJ177" s="291">
        <f t="shared" si="43"/>
        <v>-950850.48269834369</v>
      </c>
      <c r="BL177" s="283">
        <v>4.4999999999999998E-2</v>
      </c>
      <c r="BM177" s="310">
        <f t="shared" si="48"/>
        <v>-0.98342338405307717</v>
      </c>
      <c r="CC177" s="249"/>
    </row>
    <row r="178" spans="2:81">
      <c r="B178" s="86"/>
      <c r="D178" s="282">
        <v>3.9E-2</v>
      </c>
      <c r="E178" s="283">
        <f t="shared" si="42"/>
        <v>3.9E-2</v>
      </c>
      <c r="F178" s="301">
        <f t="shared" si="41"/>
        <v>-19.359779110881576</v>
      </c>
      <c r="W178" s="249"/>
      <c r="AU178" s="86"/>
      <c r="BE178" s="282">
        <v>5.2999999999999999E-2</v>
      </c>
      <c r="BF178" s="283">
        <f t="shared" si="44"/>
        <v>5.1999999999999998E-2</v>
      </c>
      <c r="BG178" s="273">
        <f t="shared" si="45"/>
        <v>7.9000000000000001E-2</v>
      </c>
      <c r="BH178" s="290">
        <f t="shared" si="46"/>
        <v>1.6432E-4</v>
      </c>
      <c r="BI178" s="290">
        <f t="shared" si="47"/>
        <v>3.9432000000000003E-4</v>
      </c>
      <c r="BJ178" s="291">
        <f t="shared" si="43"/>
        <v>-945813.43609709619</v>
      </c>
      <c r="BL178" s="283">
        <v>4.5999999999999999E-2</v>
      </c>
      <c r="BM178" s="310">
        <f t="shared" si="48"/>
        <v>-0.97905794366532961</v>
      </c>
      <c r="CC178" s="249"/>
    </row>
    <row r="179" spans="2:81">
      <c r="B179" s="86"/>
      <c r="D179" s="283">
        <v>0.04</v>
      </c>
      <c r="E179" s="283">
        <f t="shared" si="42"/>
        <v>0.04</v>
      </c>
      <c r="F179" s="301">
        <f t="shared" si="41"/>
        <v>-19.856183703468282</v>
      </c>
      <c r="W179" s="249"/>
      <c r="AU179" s="86"/>
      <c r="BE179" s="283">
        <v>5.3999999999999999E-2</v>
      </c>
      <c r="BF179" s="283">
        <f t="shared" si="44"/>
        <v>5.0999999999999997E-2</v>
      </c>
      <c r="BG179" s="273">
        <f t="shared" si="45"/>
        <v>7.9500000000000001E-2</v>
      </c>
      <c r="BH179" s="290">
        <f t="shared" si="46"/>
        <v>1.6217999999999997E-4</v>
      </c>
      <c r="BI179" s="290">
        <f t="shared" si="47"/>
        <v>3.9218E-4</v>
      </c>
      <c r="BJ179" s="291">
        <f t="shared" si="43"/>
        <v>-940680.44575106306</v>
      </c>
      <c r="BL179" s="283">
        <v>4.7E-2</v>
      </c>
      <c r="BM179" s="310">
        <f t="shared" si="48"/>
        <v>-0.974596559532796</v>
      </c>
      <c r="CC179" s="249"/>
    </row>
    <row r="180" spans="2:81">
      <c r="B180" s="86"/>
      <c r="D180" s="282">
        <v>4.1000000000000002E-2</v>
      </c>
      <c r="E180" s="283">
        <f t="shared" si="42"/>
        <v>4.1000000000000002E-2</v>
      </c>
      <c r="F180" s="301">
        <f t="shared" si="41"/>
        <v>-20.352588296054993</v>
      </c>
      <c r="W180" s="249"/>
      <c r="AU180" s="86"/>
      <c r="BE180" s="282">
        <v>5.5E-2</v>
      </c>
      <c r="BF180" s="283">
        <f t="shared" si="44"/>
        <v>4.9999999999999996E-2</v>
      </c>
      <c r="BG180" s="273">
        <f t="shared" si="45"/>
        <v>0.08</v>
      </c>
      <c r="BH180" s="290">
        <f t="shared" si="46"/>
        <v>1.6000000000000001E-4</v>
      </c>
      <c r="BI180" s="290">
        <f t="shared" si="47"/>
        <v>3.9000000000000005E-4</v>
      </c>
      <c r="BJ180" s="291">
        <f t="shared" si="43"/>
        <v>-935451.51166024432</v>
      </c>
      <c r="BL180" s="283">
        <v>4.8000000000000001E-2</v>
      </c>
      <c r="BM180" s="310">
        <f t="shared" si="48"/>
        <v>-0.9700392316554769</v>
      </c>
      <c r="CC180" s="249"/>
    </row>
    <row r="181" spans="2:81">
      <c r="B181" s="86"/>
      <c r="D181" s="283">
        <v>4.2000000000000003E-2</v>
      </c>
      <c r="E181" s="283">
        <f t="shared" si="42"/>
        <v>4.2000000000000003E-2</v>
      </c>
      <c r="F181" s="301">
        <f t="shared" si="41"/>
        <v>-20.8489928886417</v>
      </c>
      <c r="W181" s="249"/>
      <c r="AU181" s="86"/>
      <c r="BE181" s="283">
        <v>5.6000000000000001E-2</v>
      </c>
      <c r="BF181" s="283">
        <f t="shared" si="44"/>
        <v>4.8999999999999995E-2</v>
      </c>
      <c r="BG181" s="273">
        <f t="shared" si="45"/>
        <v>8.0500000000000002E-2</v>
      </c>
      <c r="BH181" s="290">
        <f t="shared" si="46"/>
        <v>1.5778E-4</v>
      </c>
      <c r="BI181" s="290">
        <f t="shared" si="47"/>
        <v>3.8778E-4</v>
      </c>
      <c r="BJ181" s="291">
        <f t="shared" si="43"/>
        <v>-930126.63382463972</v>
      </c>
      <c r="BL181" s="283">
        <v>4.9000000000000002E-2</v>
      </c>
      <c r="BM181" s="310">
        <f t="shared" si="48"/>
        <v>-0.96538596003337207</v>
      </c>
      <c r="CC181" s="249"/>
    </row>
    <row r="182" spans="2:81">
      <c r="B182" s="86"/>
      <c r="D182" s="282">
        <v>4.2999999999999997E-2</v>
      </c>
      <c r="E182" s="283">
        <f t="shared" si="42"/>
        <v>4.2999999999999997E-2</v>
      </c>
      <c r="F182" s="301">
        <f t="shared" si="41"/>
        <v>-21.345397481228403</v>
      </c>
      <c r="W182" s="249"/>
      <c r="AU182" s="86"/>
      <c r="BE182" s="282">
        <v>5.7000000000000002E-2</v>
      </c>
      <c r="BF182" s="283">
        <f t="shared" si="44"/>
        <v>4.7999999999999994E-2</v>
      </c>
      <c r="BG182" s="273">
        <f t="shared" si="45"/>
        <v>8.1000000000000003E-2</v>
      </c>
      <c r="BH182" s="290">
        <f t="shared" si="46"/>
        <v>1.5552E-4</v>
      </c>
      <c r="BI182" s="290">
        <f t="shared" si="47"/>
        <v>3.8552000000000004E-4</v>
      </c>
      <c r="BJ182" s="291">
        <f t="shared" si="43"/>
        <v>-924705.81224424962</v>
      </c>
      <c r="BL182" s="283">
        <v>0.05</v>
      </c>
      <c r="BM182" s="310">
        <f t="shared" si="48"/>
        <v>-0.96063674466648152</v>
      </c>
      <c r="CC182" s="249"/>
    </row>
    <row r="183" spans="2:81">
      <c r="B183" s="86"/>
      <c r="D183" s="283">
        <v>4.3999999999999997E-2</v>
      </c>
      <c r="E183" s="283">
        <f t="shared" si="42"/>
        <v>4.3999999999999997E-2</v>
      </c>
      <c r="F183" s="301">
        <f t="shared" si="41"/>
        <v>-21.84180207381511</v>
      </c>
      <c r="W183" s="249"/>
      <c r="AU183" s="86"/>
      <c r="BE183" s="283">
        <v>5.8000000000000003E-2</v>
      </c>
      <c r="BF183" s="283">
        <f t="shared" si="44"/>
        <v>4.6999999999999993E-2</v>
      </c>
      <c r="BG183" s="273">
        <f t="shared" si="45"/>
        <v>8.1500000000000003E-2</v>
      </c>
      <c r="BH183" s="290">
        <f t="shared" si="46"/>
        <v>1.5321999999999997E-4</v>
      </c>
      <c r="BI183" s="290">
        <f t="shared" si="47"/>
        <v>3.8321999999999998E-4</v>
      </c>
      <c r="BJ183" s="291">
        <f t="shared" si="43"/>
        <v>-919189.04691907379</v>
      </c>
      <c r="BL183" s="283">
        <v>5.0999999999999997E-2</v>
      </c>
      <c r="BM183" s="310">
        <f t="shared" si="48"/>
        <v>-0.95579158555480548</v>
      </c>
      <c r="CC183" s="249"/>
    </row>
    <row r="184" spans="2:81">
      <c r="B184" s="86"/>
      <c r="D184" s="282">
        <v>4.4999999999999998E-2</v>
      </c>
      <c r="E184" s="283">
        <f t="shared" si="42"/>
        <v>4.4999999999999998E-2</v>
      </c>
      <c r="F184" s="301">
        <f t="shared" si="41"/>
        <v>-22.338206666401817</v>
      </c>
      <c r="W184" s="249"/>
      <c r="AU184" s="86"/>
      <c r="BE184" s="282">
        <v>5.8999999999999997E-2</v>
      </c>
      <c r="BF184" s="283">
        <f t="shared" si="44"/>
        <v>4.5999999999999999E-2</v>
      </c>
      <c r="BG184" s="273">
        <f t="shared" si="45"/>
        <v>8.199999999999999E-2</v>
      </c>
      <c r="BH184" s="290">
        <f t="shared" si="46"/>
        <v>1.5087999999999999E-4</v>
      </c>
      <c r="BI184" s="290">
        <f t="shared" si="47"/>
        <v>3.8088E-4</v>
      </c>
      <c r="BJ184" s="291">
        <f t="shared" si="43"/>
        <v>-913576.33784911234</v>
      </c>
      <c r="BL184" s="283">
        <v>5.1999999999999998E-2</v>
      </c>
      <c r="BM184" s="310">
        <f t="shared" si="48"/>
        <v>-0.95085048269834371</v>
      </c>
      <c r="CC184" s="249"/>
    </row>
    <row r="185" spans="2:81">
      <c r="B185" s="86"/>
      <c r="D185" s="283">
        <v>4.5999999999999999E-2</v>
      </c>
      <c r="E185" s="283">
        <f t="shared" si="42"/>
        <v>4.5999999999999999E-2</v>
      </c>
      <c r="F185" s="301">
        <f t="shared" si="41"/>
        <v>-22.834611258988527</v>
      </c>
      <c r="W185" s="249"/>
      <c r="AU185" s="86"/>
      <c r="BE185" s="283">
        <v>0.06</v>
      </c>
      <c r="BF185" s="283">
        <f t="shared" si="44"/>
        <v>4.4999999999999998E-2</v>
      </c>
      <c r="BG185" s="273">
        <f t="shared" si="45"/>
        <v>8.249999999999999E-2</v>
      </c>
      <c r="BH185" s="290">
        <f t="shared" si="46"/>
        <v>1.4849999999999998E-4</v>
      </c>
      <c r="BI185" s="290">
        <f t="shared" si="47"/>
        <v>3.7850000000000004E-4</v>
      </c>
      <c r="BJ185" s="291">
        <f t="shared" si="43"/>
        <v>-907867.68503436528</v>
      </c>
      <c r="BL185" s="283">
        <v>5.2999999999999999E-2</v>
      </c>
      <c r="BM185" s="310">
        <f t="shared" si="48"/>
        <v>-0.94581343609709623</v>
      </c>
      <c r="CC185" s="249"/>
    </row>
    <row r="186" spans="2:81">
      <c r="B186" s="86"/>
      <c r="D186" s="282">
        <v>4.7E-2</v>
      </c>
      <c r="E186" s="283">
        <f t="shared" si="42"/>
        <v>4.7E-2</v>
      </c>
      <c r="F186" s="301">
        <f t="shared" si="41"/>
        <v>-23.331015851575234</v>
      </c>
      <c r="W186" s="249"/>
      <c r="AU186" s="86"/>
      <c r="BE186" s="282">
        <v>6.0999999999999999E-2</v>
      </c>
      <c r="BF186" s="283">
        <f t="shared" si="44"/>
        <v>4.3999999999999997E-2</v>
      </c>
      <c r="BG186" s="273">
        <f t="shared" si="45"/>
        <v>8.299999999999999E-2</v>
      </c>
      <c r="BH186" s="290">
        <f t="shared" si="46"/>
        <v>1.4607999999999998E-4</v>
      </c>
      <c r="BI186" s="290">
        <f t="shared" si="47"/>
        <v>3.7607999999999999E-4</v>
      </c>
      <c r="BJ186" s="291">
        <f t="shared" si="43"/>
        <v>-902063.08847483236</v>
      </c>
      <c r="BL186" s="283">
        <v>5.3999999999999999E-2</v>
      </c>
      <c r="BM186" s="310">
        <f t="shared" si="48"/>
        <v>-0.94068044575106302</v>
      </c>
      <c r="CC186" s="249"/>
    </row>
    <row r="187" spans="2:81">
      <c r="B187" s="86"/>
      <c r="D187" s="283">
        <v>4.8000000000000001E-2</v>
      </c>
      <c r="E187" s="283">
        <f t="shared" si="42"/>
        <v>4.8000000000000001E-2</v>
      </c>
      <c r="F187" s="301">
        <f t="shared" si="41"/>
        <v>-23.827420444161941</v>
      </c>
      <c r="W187" s="249"/>
      <c r="AU187" s="86"/>
      <c r="BE187" s="283">
        <v>6.2E-2</v>
      </c>
      <c r="BF187" s="283">
        <f t="shared" si="44"/>
        <v>4.2999999999999997E-2</v>
      </c>
      <c r="BG187" s="273">
        <f t="shared" si="45"/>
        <v>8.3499999999999991E-2</v>
      </c>
      <c r="BH187" s="290">
        <f t="shared" si="46"/>
        <v>1.4361999999999998E-4</v>
      </c>
      <c r="BI187" s="290">
        <f t="shared" si="47"/>
        <v>3.7362000000000002E-4</v>
      </c>
      <c r="BJ187" s="291">
        <f t="shared" si="43"/>
        <v>-896162.54817051394</v>
      </c>
      <c r="BL187" s="283">
        <v>5.5E-2</v>
      </c>
      <c r="BM187" s="310">
        <f t="shared" si="48"/>
        <v>-0.93545151166024432</v>
      </c>
      <c r="CC187" s="249"/>
    </row>
    <row r="188" spans="2:81">
      <c r="B188" s="86"/>
      <c r="D188" s="282">
        <v>4.9000000000000002E-2</v>
      </c>
      <c r="E188" s="283">
        <f t="shared" si="42"/>
        <v>4.9000000000000002E-2</v>
      </c>
      <c r="F188" s="301">
        <f t="shared" si="41"/>
        <v>-24.323825036748648</v>
      </c>
      <c r="W188" s="249"/>
      <c r="AU188" s="86"/>
      <c r="BE188" s="282">
        <v>6.3E-2</v>
      </c>
      <c r="BF188" s="283">
        <f t="shared" si="44"/>
        <v>4.1999999999999996E-2</v>
      </c>
      <c r="BG188" s="273">
        <f t="shared" si="45"/>
        <v>8.3999999999999991E-2</v>
      </c>
      <c r="BH188" s="290">
        <f t="shared" si="46"/>
        <v>1.4111999999999998E-4</v>
      </c>
      <c r="BI188" s="290">
        <f t="shared" si="47"/>
        <v>3.7112000000000001E-4</v>
      </c>
      <c r="BJ188" s="291">
        <f t="shared" si="43"/>
        <v>-890166.0641214099</v>
      </c>
      <c r="BL188" s="283">
        <v>5.6000000000000001E-2</v>
      </c>
      <c r="BM188" s="310">
        <f t="shared" si="48"/>
        <v>-0.93012663382463967</v>
      </c>
      <c r="CC188" s="249"/>
    </row>
    <row r="189" spans="2:81">
      <c r="B189" s="86"/>
      <c r="D189" s="283">
        <v>0.05</v>
      </c>
      <c r="E189" s="283">
        <f t="shared" si="42"/>
        <v>0.05</v>
      </c>
      <c r="F189" s="301">
        <f t="shared" si="41"/>
        <v>-24.820229629335355</v>
      </c>
      <c r="W189" s="249"/>
      <c r="AU189" s="86"/>
      <c r="BE189" s="283">
        <v>6.4000000000000001E-2</v>
      </c>
      <c r="BF189" s="283">
        <f t="shared" si="44"/>
        <v>4.0999999999999995E-2</v>
      </c>
      <c r="BG189" s="273">
        <f t="shared" si="45"/>
        <v>8.4499999999999992E-2</v>
      </c>
      <c r="BH189" s="290">
        <f t="shared" si="46"/>
        <v>1.3857999999999996E-4</v>
      </c>
      <c r="BI189" s="290">
        <f t="shared" si="47"/>
        <v>3.6857999999999997E-4</v>
      </c>
      <c r="BJ189" s="291">
        <f t="shared" si="43"/>
        <v>-884073.63632752001</v>
      </c>
      <c r="BL189" s="283">
        <v>5.7000000000000002E-2</v>
      </c>
      <c r="BM189" s="310">
        <f t="shared" si="48"/>
        <v>-0.92470581224424964</v>
      </c>
      <c r="CC189" s="249"/>
    </row>
    <row r="190" spans="2:81">
      <c r="B190" s="86"/>
      <c r="D190" s="282">
        <v>5.0999999999999997E-2</v>
      </c>
      <c r="E190" s="283">
        <f t="shared" si="42"/>
        <v>5.0999999999999997E-2</v>
      </c>
      <c r="F190" s="301">
        <f t="shared" si="41"/>
        <v>-25.316634221922058</v>
      </c>
      <c r="W190" s="249"/>
      <c r="AU190" s="86"/>
      <c r="BE190" s="282">
        <v>6.5000000000000002E-2</v>
      </c>
      <c r="BF190" s="283">
        <f t="shared" si="44"/>
        <v>3.9999999999999994E-2</v>
      </c>
      <c r="BG190" s="273">
        <f t="shared" si="45"/>
        <v>8.4999999999999992E-2</v>
      </c>
      <c r="BH190" s="290">
        <f t="shared" si="46"/>
        <v>1.3599999999999997E-4</v>
      </c>
      <c r="BI190" s="290">
        <f t="shared" si="47"/>
        <v>3.6600000000000001E-4</v>
      </c>
      <c r="BJ190" s="291">
        <f t="shared" si="43"/>
        <v>-877885.26478884451</v>
      </c>
      <c r="BL190" s="283">
        <v>5.8000000000000003E-2</v>
      </c>
      <c r="BM190" s="310">
        <f t="shared" si="48"/>
        <v>-0.91918904691907377</v>
      </c>
      <c r="CC190" s="249"/>
    </row>
    <row r="191" spans="2:81">
      <c r="B191" s="86"/>
      <c r="D191" s="283">
        <v>5.1999999999999998E-2</v>
      </c>
      <c r="E191" s="283">
        <f t="shared" si="42"/>
        <v>5.1999999999999998E-2</v>
      </c>
      <c r="F191" s="301">
        <f t="shared" si="41"/>
        <v>-25.813038814508765</v>
      </c>
      <c r="W191" s="249"/>
      <c r="AU191" s="86"/>
      <c r="BE191" s="283">
        <v>6.6000000000000003E-2</v>
      </c>
      <c r="BF191" s="283">
        <f t="shared" si="44"/>
        <v>3.8999999999999993E-2</v>
      </c>
      <c r="BG191" s="273">
        <f t="shared" si="45"/>
        <v>8.5499999999999993E-2</v>
      </c>
      <c r="BH191" s="290">
        <f t="shared" si="46"/>
        <v>1.3337999999999997E-4</v>
      </c>
      <c r="BI191" s="290">
        <f t="shared" si="47"/>
        <v>3.6338000000000001E-4</v>
      </c>
      <c r="BJ191" s="291">
        <f t="shared" si="43"/>
        <v>-871600.9495053835</v>
      </c>
      <c r="BL191" s="283">
        <v>5.8999999999999997E-2</v>
      </c>
      <c r="BM191" s="310">
        <f t="shared" si="48"/>
        <v>-0.9135763378491123</v>
      </c>
      <c r="CC191" s="249"/>
    </row>
    <row r="192" spans="2:81">
      <c r="B192" s="86"/>
      <c r="D192" s="282">
        <v>5.2999999999999999E-2</v>
      </c>
      <c r="E192" s="283">
        <f t="shared" si="42"/>
        <v>5.2999999999999999E-2</v>
      </c>
      <c r="F192" s="301">
        <f t="shared" si="41"/>
        <v>-26.309443407095472</v>
      </c>
      <c r="W192" s="249"/>
      <c r="AU192" s="86"/>
      <c r="BE192" s="282">
        <v>6.7000000000000004E-2</v>
      </c>
      <c r="BF192" s="283">
        <f t="shared" si="44"/>
        <v>3.7999999999999992E-2</v>
      </c>
      <c r="BG192" s="273">
        <f t="shared" si="45"/>
        <v>8.5999999999999993E-2</v>
      </c>
      <c r="BH192" s="290">
        <f t="shared" si="46"/>
        <v>1.3071999999999997E-4</v>
      </c>
      <c r="BI192" s="290">
        <f t="shared" si="47"/>
        <v>3.6072000000000003E-4</v>
      </c>
      <c r="BJ192" s="291">
        <f t="shared" si="43"/>
        <v>-865220.69047713664</v>
      </c>
      <c r="BL192" s="283">
        <v>0.06</v>
      </c>
      <c r="BM192" s="310">
        <f t="shared" si="48"/>
        <v>-0.90786768503436532</v>
      </c>
      <c r="CC192" s="249"/>
    </row>
    <row r="193" spans="2:81">
      <c r="B193" s="86"/>
      <c r="D193" s="283">
        <v>5.3999999999999999E-2</v>
      </c>
      <c r="E193" s="283">
        <f t="shared" si="42"/>
        <v>5.3999999999999999E-2</v>
      </c>
      <c r="F193" s="301">
        <f t="shared" si="41"/>
        <v>-26.805847999682182</v>
      </c>
      <c r="W193" s="249"/>
      <c r="AU193" s="86"/>
      <c r="BE193" s="283">
        <v>6.8000000000000005E-2</v>
      </c>
      <c r="BF193" s="283">
        <f t="shared" si="44"/>
        <v>3.6999999999999991E-2</v>
      </c>
      <c r="BG193" s="273">
        <f t="shared" si="45"/>
        <v>8.6499999999999994E-2</v>
      </c>
      <c r="BH193" s="290">
        <f t="shared" si="46"/>
        <v>1.2801999999999996E-4</v>
      </c>
      <c r="BI193" s="290">
        <f t="shared" si="47"/>
        <v>3.5802000000000002E-4</v>
      </c>
      <c r="BJ193" s="291">
        <f t="shared" si="43"/>
        <v>-858744.48770410416</v>
      </c>
      <c r="BL193" s="283">
        <v>6.0999999999999999E-2</v>
      </c>
      <c r="BM193" s="310">
        <f t="shared" si="48"/>
        <v>-0.90206308847483241</v>
      </c>
      <c r="CC193" s="249"/>
    </row>
    <row r="194" spans="2:81">
      <c r="B194" s="86"/>
      <c r="D194" s="282">
        <v>5.5E-2</v>
      </c>
      <c r="E194" s="283">
        <f t="shared" si="42"/>
        <v>5.5E-2</v>
      </c>
      <c r="F194" s="301">
        <f t="shared" si="41"/>
        <v>-27.302252592268889</v>
      </c>
      <c r="W194" s="249"/>
      <c r="AU194" s="86"/>
      <c r="BE194" s="282">
        <v>6.9000000000000006E-2</v>
      </c>
      <c r="BF194" s="283">
        <f t="shared" si="44"/>
        <v>3.599999999999999E-2</v>
      </c>
      <c r="BG194" s="273">
        <f t="shared" si="45"/>
        <v>8.6999999999999994E-2</v>
      </c>
      <c r="BH194" s="290">
        <f t="shared" si="46"/>
        <v>1.2527999999999997E-4</v>
      </c>
      <c r="BI194" s="290">
        <f t="shared" si="47"/>
        <v>3.5528000000000003E-4</v>
      </c>
      <c r="BJ194" s="291">
        <f t="shared" si="43"/>
        <v>-852172.34118628618</v>
      </c>
      <c r="BL194" s="283">
        <v>6.2E-2</v>
      </c>
      <c r="BM194" s="310">
        <f t="shared" si="48"/>
        <v>-0.89616254817051388</v>
      </c>
      <c r="CC194" s="249"/>
    </row>
    <row r="195" spans="2:81">
      <c r="B195" s="86"/>
      <c r="D195" s="283">
        <v>5.6000000000000001E-2</v>
      </c>
      <c r="E195" s="283">
        <f t="shared" si="42"/>
        <v>5.6000000000000001E-2</v>
      </c>
      <c r="F195" s="301">
        <f t="shared" si="41"/>
        <v>-27.7986571848556</v>
      </c>
      <c r="W195" s="249"/>
      <c r="AU195" s="86"/>
      <c r="BE195" s="283">
        <v>7.0000000000000007E-2</v>
      </c>
      <c r="BF195" s="283">
        <f t="shared" si="44"/>
        <v>3.4999999999999989E-2</v>
      </c>
      <c r="BG195" s="273">
        <f t="shared" si="45"/>
        <v>8.7499999999999994E-2</v>
      </c>
      <c r="BH195" s="290">
        <f t="shared" si="46"/>
        <v>1.2249999999999994E-4</v>
      </c>
      <c r="BI195" s="290">
        <f t="shared" si="47"/>
        <v>3.5249999999999995E-4</v>
      </c>
      <c r="BJ195" s="291">
        <f t="shared" si="43"/>
        <v>-845504.25092368212</v>
      </c>
      <c r="BL195" s="283">
        <v>6.3E-2</v>
      </c>
      <c r="BM195" s="310">
        <f t="shared" si="48"/>
        <v>-0.89016606412140986</v>
      </c>
      <c r="CC195" s="249"/>
    </row>
    <row r="196" spans="2:81">
      <c r="B196" s="86"/>
      <c r="D196" s="282">
        <v>5.7000000000000002E-2</v>
      </c>
      <c r="E196" s="283">
        <f t="shared" si="42"/>
        <v>5.7000000000000002E-2</v>
      </c>
      <c r="F196" s="301">
        <f t="shared" si="41"/>
        <v>-28.295061777442307</v>
      </c>
      <c r="W196" s="249"/>
      <c r="AU196" s="86"/>
      <c r="BE196" s="282">
        <v>7.0999999999999994E-2</v>
      </c>
      <c r="BF196" s="283">
        <f t="shared" si="44"/>
        <v>3.4000000000000002E-2</v>
      </c>
      <c r="BG196" s="273">
        <f t="shared" si="45"/>
        <v>8.7999999999999995E-2</v>
      </c>
      <c r="BH196" s="290">
        <f t="shared" si="46"/>
        <v>1.1968000000000001E-4</v>
      </c>
      <c r="BI196" s="290">
        <f t="shared" si="47"/>
        <v>3.4968000000000005E-4</v>
      </c>
      <c r="BJ196" s="291">
        <f t="shared" si="43"/>
        <v>-838740.21691629291</v>
      </c>
      <c r="BL196" s="283">
        <v>6.4000000000000001E-2</v>
      </c>
      <c r="BM196" s="310">
        <f t="shared" si="48"/>
        <v>-0.88407363632752001</v>
      </c>
      <c r="CC196" s="249"/>
    </row>
    <row r="197" spans="2:81">
      <c r="B197" s="86"/>
      <c r="D197" s="283">
        <v>5.8000000000000003E-2</v>
      </c>
      <c r="E197" s="283">
        <f t="shared" si="42"/>
        <v>5.8000000000000003E-2</v>
      </c>
      <c r="F197" s="301">
        <f t="shared" si="41"/>
        <v>-28.791466370029013</v>
      </c>
      <c r="W197" s="249"/>
      <c r="AU197" s="86"/>
      <c r="BE197" s="283">
        <v>7.1999999999999995E-2</v>
      </c>
      <c r="BF197" s="283">
        <f t="shared" si="44"/>
        <v>3.3000000000000002E-2</v>
      </c>
      <c r="BG197" s="273">
        <f t="shared" si="45"/>
        <v>8.8499999999999995E-2</v>
      </c>
      <c r="BH197" s="290">
        <f t="shared" si="46"/>
        <v>1.1682E-4</v>
      </c>
      <c r="BI197" s="290">
        <f t="shared" si="47"/>
        <v>3.4682000000000002E-4</v>
      </c>
      <c r="BJ197" s="291">
        <f t="shared" si="43"/>
        <v>-831880.23916411772</v>
      </c>
      <c r="BL197" s="283">
        <v>6.5000000000000002E-2</v>
      </c>
      <c r="BM197" s="310">
        <f t="shared" si="48"/>
        <v>-0.87788526478884454</v>
      </c>
      <c r="CC197" s="249"/>
    </row>
    <row r="198" spans="2:81">
      <c r="B198" s="86"/>
      <c r="D198" s="282">
        <v>5.8999999999999997E-2</v>
      </c>
      <c r="E198" s="283">
        <f t="shared" si="42"/>
        <v>5.8999999999999997E-2</v>
      </c>
      <c r="F198" s="301">
        <f t="shared" si="41"/>
        <v>-29.287870962615717</v>
      </c>
      <c r="W198" s="249"/>
      <c r="AU198" s="86"/>
      <c r="BE198" s="282">
        <v>7.2999999999999995E-2</v>
      </c>
      <c r="BF198" s="283">
        <f t="shared" si="44"/>
        <v>3.2000000000000001E-2</v>
      </c>
      <c r="BG198" s="273">
        <f t="shared" si="45"/>
        <v>8.8999999999999996E-2</v>
      </c>
      <c r="BH198" s="290">
        <f t="shared" si="46"/>
        <v>1.1392000000000001E-4</v>
      </c>
      <c r="BI198" s="290">
        <f t="shared" si="47"/>
        <v>3.4392000000000005E-4</v>
      </c>
      <c r="BJ198" s="291">
        <f t="shared" si="43"/>
        <v>-824924.31766715692</v>
      </c>
      <c r="BL198" s="283">
        <v>6.6000000000000003E-2</v>
      </c>
      <c r="BM198" s="310">
        <f t="shared" si="48"/>
        <v>-0.87160094950538347</v>
      </c>
      <c r="CC198" s="249"/>
    </row>
    <row r="199" spans="2:81">
      <c r="B199" s="86"/>
      <c r="D199" s="283">
        <v>0.06</v>
      </c>
      <c r="E199" s="283">
        <f t="shared" si="42"/>
        <v>0.06</v>
      </c>
      <c r="F199" s="301">
        <f t="shared" si="41"/>
        <v>-29.784275555202424</v>
      </c>
      <c r="W199" s="249"/>
      <c r="AU199" s="86"/>
      <c r="BE199" s="283">
        <v>7.3999999999999996E-2</v>
      </c>
      <c r="BF199" s="283">
        <f t="shared" si="44"/>
        <v>3.1E-2</v>
      </c>
      <c r="BG199" s="273">
        <f t="shared" si="45"/>
        <v>8.9499999999999996E-2</v>
      </c>
      <c r="BH199" s="290">
        <f t="shared" si="46"/>
        <v>1.1098E-4</v>
      </c>
      <c r="BI199" s="290">
        <f t="shared" si="47"/>
        <v>3.4098000000000006E-4</v>
      </c>
      <c r="BJ199" s="291">
        <f t="shared" si="43"/>
        <v>-817872.45242541062</v>
      </c>
      <c r="BL199" s="283">
        <v>6.7000000000000004E-2</v>
      </c>
      <c r="BM199" s="310">
        <f t="shared" si="48"/>
        <v>-0.86522069047713668</v>
      </c>
      <c r="CC199" s="249"/>
    </row>
    <row r="200" spans="2:81">
      <c r="B200" s="86"/>
      <c r="D200" s="282">
        <v>6.0999999999999999E-2</v>
      </c>
      <c r="E200" s="283">
        <f t="shared" si="42"/>
        <v>6.0999999999999999E-2</v>
      </c>
      <c r="F200" s="301">
        <f t="shared" si="41"/>
        <v>-30.280680147789131</v>
      </c>
      <c r="W200" s="249"/>
      <c r="AU200" s="86"/>
      <c r="BE200" s="282">
        <v>7.4999999999999997E-2</v>
      </c>
      <c r="BF200" s="283">
        <f t="shared" si="44"/>
        <v>0.03</v>
      </c>
      <c r="BG200" s="273">
        <f t="shared" si="45"/>
        <v>0.09</v>
      </c>
      <c r="BH200" s="290">
        <f t="shared" si="46"/>
        <v>1.0799999999999998E-4</v>
      </c>
      <c r="BI200" s="290">
        <f t="shared" si="47"/>
        <v>3.3800000000000003E-4</v>
      </c>
      <c r="BJ200" s="291">
        <f t="shared" si="43"/>
        <v>-810724.64343887835</v>
      </c>
      <c r="BL200" s="283">
        <v>6.8000000000000005E-2</v>
      </c>
      <c r="BM200" s="310">
        <f t="shared" si="48"/>
        <v>-0.85874448770410416</v>
      </c>
      <c r="CC200" s="249"/>
    </row>
    <row r="201" spans="2:81">
      <c r="B201" s="86"/>
      <c r="D201" s="283">
        <v>6.2E-2</v>
      </c>
      <c r="E201" s="283">
        <f t="shared" si="42"/>
        <v>6.2E-2</v>
      </c>
      <c r="F201" s="301">
        <f t="shared" si="41"/>
        <v>-30.777084740375845</v>
      </c>
      <c r="W201" s="249"/>
      <c r="AU201" s="86"/>
      <c r="BE201" s="283">
        <v>7.5999999999999998E-2</v>
      </c>
      <c r="BF201" s="283">
        <f t="shared" si="44"/>
        <v>2.8999999999999998E-2</v>
      </c>
      <c r="BG201" s="273">
        <f t="shared" si="45"/>
        <v>9.0499999999999997E-2</v>
      </c>
      <c r="BH201" s="290">
        <f t="shared" si="46"/>
        <v>1.0498E-4</v>
      </c>
      <c r="BI201" s="290">
        <f t="shared" si="47"/>
        <v>3.3498000000000002E-4</v>
      </c>
      <c r="BJ201" s="291">
        <f t="shared" si="43"/>
        <v>-803480.89070756058</v>
      </c>
      <c r="BL201" s="283">
        <v>6.9000000000000006E-2</v>
      </c>
      <c r="BM201" s="310">
        <f t="shared" si="48"/>
        <v>-0.85217234118628615</v>
      </c>
      <c r="CC201" s="249"/>
    </row>
    <row r="202" spans="2:81">
      <c r="B202" s="86"/>
      <c r="D202" s="282">
        <v>6.3E-2</v>
      </c>
      <c r="E202" s="283">
        <f t="shared" si="42"/>
        <v>6.3E-2</v>
      </c>
      <c r="F202" s="301">
        <f t="shared" si="41"/>
        <v>-31.273489332962544</v>
      </c>
      <c r="W202" s="249"/>
      <c r="AU202" s="86"/>
      <c r="BE202" s="282">
        <v>7.6999999999999999E-2</v>
      </c>
      <c r="BF202" s="283">
        <f t="shared" si="44"/>
        <v>2.7999999999999997E-2</v>
      </c>
      <c r="BG202" s="273">
        <f t="shared" si="45"/>
        <v>9.0999999999999998E-2</v>
      </c>
      <c r="BH202" s="290">
        <f t="shared" si="46"/>
        <v>1.0191999999999999E-4</v>
      </c>
      <c r="BI202" s="290">
        <f t="shared" si="47"/>
        <v>3.3192000000000003E-4</v>
      </c>
      <c r="BJ202" s="291">
        <f t="shared" si="43"/>
        <v>-796141.19423145708</v>
      </c>
      <c r="BL202" s="283">
        <v>7.0000000000000007E-2</v>
      </c>
      <c r="BM202" s="310">
        <f t="shared" si="48"/>
        <v>-0.84550425092368209</v>
      </c>
      <c r="CC202" s="249"/>
    </row>
    <row r="203" spans="2:81">
      <c r="B203" s="86"/>
      <c r="D203" s="283">
        <v>6.4000000000000001E-2</v>
      </c>
      <c r="E203" s="283">
        <f t="shared" si="42"/>
        <v>6.4000000000000001E-2</v>
      </c>
      <c r="F203" s="301">
        <f t="shared" si="41"/>
        <v>-31.769893925549255</v>
      </c>
      <c r="W203" s="249"/>
      <c r="AU203" s="86"/>
      <c r="BE203" s="283">
        <v>7.8E-2</v>
      </c>
      <c r="BF203" s="283">
        <f t="shared" si="44"/>
        <v>2.6999999999999996E-2</v>
      </c>
      <c r="BG203" s="273">
        <f t="shared" si="45"/>
        <v>9.1499999999999998E-2</v>
      </c>
      <c r="BH203" s="290">
        <f t="shared" si="46"/>
        <v>9.8819999999999979E-5</v>
      </c>
      <c r="BI203" s="290">
        <f t="shared" si="47"/>
        <v>3.2882000000000001E-4</v>
      </c>
      <c r="BJ203" s="291">
        <f t="shared" si="43"/>
        <v>-788705.55401056784</v>
      </c>
      <c r="BL203" s="283">
        <v>7.0999999999999994E-2</v>
      </c>
      <c r="BM203" s="310">
        <f t="shared" si="48"/>
        <v>-0.83874021691629286</v>
      </c>
      <c r="CC203" s="249"/>
    </row>
    <row r="204" spans="2:81">
      <c r="B204" s="86"/>
      <c r="D204" s="282">
        <v>6.5000000000000002E-2</v>
      </c>
      <c r="E204" s="283">
        <f t="shared" si="42"/>
        <v>6.5000000000000002E-2</v>
      </c>
      <c r="F204" s="301">
        <f t="shared" si="41"/>
        <v>-32.266298518135962</v>
      </c>
      <c r="W204" s="249"/>
      <c r="AU204" s="86"/>
      <c r="BE204" s="282">
        <v>7.9000000000000001E-2</v>
      </c>
      <c r="BF204" s="283">
        <f t="shared" si="44"/>
        <v>2.5999999999999995E-2</v>
      </c>
      <c r="BG204" s="273">
        <f t="shared" si="45"/>
        <v>9.1999999999999998E-2</v>
      </c>
      <c r="BH204" s="290">
        <f t="shared" si="46"/>
        <v>9.5679999999999992E-5</v>
      </c>
      <c r="BI204" s="290">
        <f t="shared" si="47"/>
        <v>3.2568000000000001E-4</v>
      </c>
      <c r="BJ204" s="291">
        <f t="shared" si="43"/>
        <v>-781173.9700448931</v>
      </c>
      <c r="BL204" s="283">
        <v>7.1999999999999995E-2</v>
      </c>
      <c r="BM204" s="310">
        <f t="shared" si="48"/>
        <v>-0.83188023916411769</v>
      </c>
      <c r="CC204" s="249"/>
    </row>
    <row r="205" spans="2:81">
      <c r="B205" s="86"/>
      <c r="D205" s="283">
        <v>6.6000000000000003E-2</v>
      </c>
      <c r="E205" s="283">
        <f t="shared" si="42"/>
        <v>6.6000000000000003E-2</v>
      </c>
      <c r="F205" s="301">
        <f t="shared" ref="F205:F264" si="49">(-($E$10 * E205) / $E$11) / 1000000</f>
        <v>-32.762703110722668</v>
      </c>
      <c r="W205" s="249"/>
      <c r="AU205" s="86"/>
      <c r="BE205" s="283">
        <v>0.08</v>
      </c>
      <c r="BF205" s="283">
        <f t="shared" si="44"/>
        <v>2.4999999999999994E-2</v>
      </c>
      <c r="BG205" s="273">
        <f t="shared" si="45"/>
        <v>9.2499999999999999E-2</v>
      </c>
      <c r="BH205" s="290">
        <f t="shared" si="46"/>
        <v>9.2499999999999985E-5</v>
      </c>
      <c r="BI205" s="290">
        <f t="shared" si="47"/>
        <v>3.2250000000000003E-4</v>
      </c>
      <c r="BJ205" s="291">
        <f t="shared" si="43"/>
        <v>-773546.44233443274</v>
      </c>
      <c r="BL205" s="283">
        <v>7.2999999999999995E-2</v>
      </c>
      <c r="BM205" s="310">
        <f t="shared" si="48"/>
        <v>-0.8249243176671569</v>
      </c>
      <c r="CC205" s="249"/>
    </row>
    <row r="206" spans="2:81">
      <c r="B206" s="86"/>
      <c r="D206" s="282">
        <v>6.7000000000000004E-2</v>
      </c>
      <c r="E206" s="283">
        <f t="shared" si="42"/>
        <v>6.7000000000000004E-2</v>
      </c>
      <c r="F206" s="301">
        <f t="shared" si="49"/>
        <v>-33.259107703309375</v>
      </c>
      <c r="W206" s="249"/>
      <c r="AU206" s="86"/>
      <c r="BE206" s="282">
        <v>8.1000000000000003E-2</v>
      </c>
      <c r="BF206" s="283">
        <f t="shared" si="44"/>
        <v>2.3999999999999994E-2</v>
      </c>
      <c r="BG206" s="273">
        <f t="shared" si="45"/>
        <v>9.2999999999999999E-2</v>
      </c>
      <c r="BH206" s="290">
        <f t="shared" si="46"/>
        <v>8.9279999999999985E-5</v>
      </c>
      <c r="BI206" s="290">
        <f t="shared" si="47"/>
        <v>3.1928000000000002E-4</v>
      </c>
      <c r="BJ206" s="291">
        <f t="shared" si="43"/>
        <v>-765822.97087918664</v>
      </c>
      <c r="BL206" s="283">
        <v>7.3999999999999996E-2</v>
      </c>
      <c r="BM206" s="310">
        <f t="shared" si="48"/>
        <v>-0.81787245242541062</v>
      </c>
      <c r="CC206" s="249"/>
    </row>
    <row r="207" spans="2:81">
      <c r="B207" s="86"/>
      <c r="D207" s="283">
        <v>6.8000000000000005E-2</v>
      </c>
      <c r="E207" s="283">
        <f t="shared" ref="E207:E264" si="50">ABS(D207)</f>
        <v>6.8000000000000005E-2</v>
      </c>
      <c r="F207" s="301">
        <f t="shared" si="49"/>
        <v>-33.755512295896082</v>
      </c>
      <c r="W207" s="249"/>
      <c r="AU207" s="86"/>
      <c r="BE207" s="283">
        <v>8.2000000000000003E-2</v>
      </c>
      <c r="BF207" s="283">
        <f t="shared" si="44"/>
        <v>2.2999999999999993E-2</v>
      </c>
      <c r="BG207" s="273">
        <f t="shared" si="45"/>
        <v>9.35E-2</v>
      </c>
      <c r="BH207" s="290">
        <f t="shared" si="46"/>
        <v>8.6019999999999966E-5</v>
      </c>
      <c r="BI207" s="290">
        <f t="shared" si="47"/>
        <v>3.1601999999999997E-4</v>
      </c>
      <c r="BJ207" s="291">
        <f t="shared" si="43"/>
        <v>-758003.5556791547</v>
      </c>
      <c r="BL207" s="283">
        <v>7.4999999999999997E-2</v>
      </c>
      <c r="BM207" s="310">
        <f t="shared" si="48"/>
        <v>-0.8107246434388784</v>
      </c>
      <c r="CC207" s="249"/>
    </row>
    <row r="208" spans="2:81">
      <c r="B208" s="86"/>
      <c r="D208" s="282">
        <v>6.9000000000000006E-2</v>
      </c>
      <c r="E208" s="283">
        <f t="shared" si="50"/>
        <v>6.9000000000000006E-2</v>
      </c>
      <c r="F208" s="301">
        <f t="shared" si="49"/>
        <v>-34.251916888482796</v>
      </c>
      <c r="W208" s="249"/>
      <c r="AU208" s="86"/>
      <c r="BE208" s="282">
        <v>8.3000000000000004E-2</v>
      </c>
      <c r="BF208" s="283">
        <f t="shared" si="44"/>
        <v>2.1999999999999992E-2</v>
      </c>
      <c r="BG208" s="273">
        <f t="shared" si="45"/>
        <v>9.4E-2</v>
      </c>
      <c r="BH208" s="290">
        <f t="shared" si="46"/>
        <v>8.2719999999999967E-5</v>
      </c>
      <c r="BI208" s="290">
        <f t="shared" si="47"/>
        <v>3.1272E-4</v>
      </c>
      <c r="BJ208" s="291">
        <f t="shared" si="43"/>
        <v>-750088.19673433737</v>
      </c>
      <c r="BL208" s="283">
        <v>7.5999999999999998E-2</v>
      </c>
      <c r="BM208" s="310">
        <f t="shared" si="48"/>
        <v>-0.80348089070756057</v>
      </c>
      <c r="CC208" s="249"/>
    </row>
    <row r="209" spans="2:81">
      <c r="B209" s="86"/>
      <c r="D209" s="283">
        <v>7.0000000000000007E-2</v>
      </c>
      <c r="E209" s="283">
        <f t="shared" si="50"/>
        <v>7.0000000000000007E-2</v>
      </c>
      <c r="F209" s="301">
        <f t="shared" si="49"/>
        <v>-34.748321481069496</v>
      </c>
      <c r="W209" s="249"/>
      <c r="AU209" s="86"/>
      <c r="BE209" s="283">
        <v>8.4000000000000005E-2</v>
      </c>
      <c r="BF209" s="283">
        <f t="shared" si="44"/>
        <v>2.0999999999999991E-2</v>
      </c>
      <c r="BG209" s="273">
        <f t="shared" si="45"/>
        <v>9.4500000000000001E-2</v>
      </c>
      <c r="BH209" s="290">
        <f t="shared" si="46"/>
        <v>7.9379999999999962E-5</v>
      </c>
      <c r="BI209" s="290">
        <f t="shared" si="47"/>
        <v>3.0938E-4</v>
      </c>
      <c r="BJ209" s="291">
        <f t="shared" si="43"/>
        <v>-742076.89404473419</v>
      </c>
      <c r="BL209" s="283">
        <v>7.6999999999999999E-2</v>
      </c>
      <c r="BM209" s="310">
        <f t="shared" si="48"/>
        <v>-0.79614119423145713</v>
      </c>
      <c r="CC209" s="249"/>
    </row>
    <row r="210" spans="2:81">
      <c r="B210" s="86"/>
      <c r="D210" s="282">
        <v>7.0999999999999994E-2</v>
      </c>
      <c r="E210" s="283">
        <f t="shared" si="50"/>
        <v>7.0999999999999994E-2</v>
      </c>
      <c r="F210" s="301">
        <f t="shared" si="49"/>
        <v>-35.244726073656203</v>
      </c>
      <c r="W210" s="249"/>
      <c r="AU210" s="86"/>
      <c r="BE210" s="282">
        <v>8.5000000000000006E-2</v>
      </c>
      <c r="BF210" s="283">
        <f t="shared" si="44"/>
        <v>1.999999999999999E-2</v>
      </c>
      <c r="BG210" s="273">
        <f t="shared" si="45"/>
        <v>9.5000000000000001E-2</v>
      </c>
      <c r="BH210" s="290">
        <f t="shared" si="46"/>
        <v>7.5999999999999964E-5</v>
      </c>
      <c r="BI210" s="290">
        <f t="shared" si="47"/>
        <v>3.0600000000000001E-4</v>
      </c>
      <c r="BJ210" s="291">
        <f t="shared" si="43"/>
        <v>-733969.64761034551</v>
      </c>
      <c r="BL210" s="283">
        <v>7.8E-2</v>
      </c>
      <c r="BM210" s="310">
        <f t="shared" si="48"/>
        <v>-0.78870555401056786</v>
      </c>
      <c r="CC210" s="249"/>
    </row>
    <row r="211" spans="2:81">
      <c r="B211" s="86"/>
      <c r="D211" s="283">
        <v>7.1999999999999995E-2</v>
      </c>
      <c r="E211" s="283">
        <f t="shared" si="50"/>
        <v>7.1999999999999995E-2</v>
      </c>
      <c r="F211" s="301">
        <f t="shared" si="49"/>
        <v>-35.741130666242903</v>
      </c>
      <c r="W211" s="249"/>
      <c r="AU211" s="86"/>
      <c r="BE211" s="283">
        <v>8.5999999999999993E-2</v>
      </c>
      <c r="BF211" s="283">
        <f t="shared" si="44"/>
        <v>1.9000000000000003E-2</v>
      </c>
      <c r="BG211" s="273">
        <f t="shared" si="45"/>
        <v>9.5500000000000002E-2</v>
      </c>
      <c r="BH211" s="290">
        <f t="shared" si="46"/>
        <v>7.2580000000000013E-5</v>
      </c>
      <c r="BI211" s="290">
        <f t="shared" si="47"/>
        <v>3.0258000000000005E-4</v>
      </c>
      <c r="BJ211" s="291">
        <f t="shared" si="43"/>
        <v>-725766.45743117109</v>
      </c>
      <c r="BL211" s="283">
        <v>7.9000000000000001E-2</v>
      </c>
      <c r="BM211" s="310">
        <f t="shared" si="48"/>
        <v>-0.78117397004489308</v>
      </c>
      <c r="CC211" s="249"/>
    </row>
    <row r="212" spans="2:81">
      <c r="B212" s="86"/>
      <c r="D212" s="282">
        <v>7.2999999999999995E-2</v>
      </c>
      <c r="E212" s="283">
        <f t="shared" si="50"/>
        <v>7.2999999999999995E-2</v>
      </c>
      <c r="F212" s="301">
        <f t="shared" si="49"/>
        <v>-36.237535258829617</v>
      </c>
      <c r="W212" s="249"/>
      <c r="AU212" s="86"/>
      <c r="BE212" s="282">
        <v>8.6999999999999994E-2</v>
      </c>
      <c r="BF212" s="283">
        <f t="shared" si="44"/>
        <v>1.8000000000000002E-2</v>
      </c>
      <c r="BG212" s="273">
        <f t="shared" si="45"/>
        <v>9.6000000000000002E-2</v>
      </c>
      <c r="BH212" s="290">
        <f t="shared" si="46"/>
        <v>6.9120000000000002E-5</v>
      </c>
      <c r="BI212" s="290">
        <f t="shared" si="47"/>
        <v>2.9912000000000005E-4</v>
      </c>
      <c r="BJ212" s="291">
        <f t="shared" si="43"/>
        <v>-717467.32350721105</v>
      </c>
      <c r="BL212" s="283">
        <v>0.08</v>
      </c>
      <c r="BM212" s="310">
        <f t="shared" si="48"/>
        <v>-0.7735464423344327</v>
      </c>
      <c r="CC212" s="249"/>
    </row>
    <row r="213" spans="2:81">
      <c r="B213" s="86"/>
      <c r="D213" s="283">
        <v>7.3999999999999996E-2</v>
      </c>
      <c r="E213" s="283">
        <f t="shared" si="50"/>
        <v>7.3999999999999996E-2</v>
      </c>
      <c r="F213" s="301">
        <f t="shared" si="49"/>
        <v>-36.733939851416316</v>
      </c>
      <c r="W213" s="249"/>
      <c r="AU213" s="86"/>
      <c r="BE213" s="283">
        <v>8.7999999999999995E-2</v>
      </c>
      <c r="BF213" s="283">
        <f t="shared" si="44"/>
        <v>1.7000000000000001E-2</v>
      </c>
      <c r="BG213" s="273">
        <f t="shared" si="45"/>
        <v>9.6500000000000002E-2</v>
      </c>
      <c r="BH213" s="290">
        <f t="shared" si="46"/>
        <v>6.5620000000000012E-5</v>
      </c>
      <c r="BI213" s="290">
        <f t="shared" si="47"/>
        <v>2.9562000000000002E-4</v>
      </c>
      <c r="BJ213" s="291">
        <f t="shared" ref="BJ213:BJ229" si="51" xml:space="preserve"> ($BF$14 * BI213) / ($BF$15*$BF$17)</f>
        <v>-709072.24583846505</v>
      </c>
      <c r="BL213" s="283">
        <v>8.1000000000000003E-2</v>
      </c>
      <c r="BM213" s="310">
        <f t="shared" si="48"/>
        <v>-0.7658229708791866</v>
      </c>
      <c r="CC213" s="249"/>
    </row>
    <row r="214" spans="2:81">
      <c r="B214" s="86"/>
      <c r="D214" s="282">
        <v>7.4999999999999997E-2</v>
      </c>
      <c r="E214" s="283">
        <f t="shared" si="50"/>
        <v>7.4999999999999997E-2</v>
      </c>
      <c r="F214" s="301">
        <f t="shared" si="49"/>
        <v>-37.23034444400303</v>
      </c>
      <c r="W214" s="249"/>
      <c r="AU214" s="86"/>
      <c r="BE214" s="282">
        <v>8.8999999999999996E-2</v>
      </c>
      <c r="BF214" s="283">
        <f t="shared" ref="BF214:BF229" si="52">($BF$16 - $AX$41) - ABS(BE214)</f>
        <v>1.6E-2</v>
      </c>
      <c r="BG214" s="273">
        <f t="shared" ref="BG214:BG228" si="53" xml:space="preserve"> (BF214/2) + ABS(BE214)</f>
        <v>9.7000000000000003E-2</v>
      </c>
      <c r="BH214" s="290">
        <f t="shared" ref="BH214:BH229" si="54">BF214*$BF$18*BG214</f>
        <v>6.2080000000000002E-5</v>
      </c>
      <c r="BI214" s="290">
        <f t="shared" ref="BI214:BI229" si="55">BH214+$BF$13</f>
        <v>2.9208000000000001E-4</v>
      </c>
      <c r="BJ214" s="291">
        <f t="shared" si="51"/>
        <v>-700581.22442493355</v>
      </c>
      <c r="BL214" s="283">
        <v>8.2000000000000003E-2</v>
      </c>
      <c r="BM214" s="310">
        <f t="shared" si="48"/>
        <v>-0.75800355567915467</v>
      </c>
      <c r="CC214" s="249"/>
    </row>
    <row r="215" spans="2:81">
      <c r="B215" s="86"/>
      <c r="D215" s="283">
        <v>7.5999999999999998E-2</v>
      </c>
      <c r="E215" s="283">
        <f t="shared" si="50"/>
        <v>7.5999999999999998E-2</v>
      </c>
      <c r="F215" s="301">
        <f t="shared" si="49"/>
        <v>-37.726749036589744</v>
      </c>
      <c r="W215" s="249"/>
      <c r="AU215" s="86"/>
      <c r="BE215" s="283">
        <v>0.09</v>
      </c>
      <c r="BF215" s="283">
        <f t="shared" si="52"/>
        <v>1.4999999999999999E-2</v>
      </c>
      <c r="BG215" s="273">
        <f t="shared" si="53"/>
        <v>9.7500000000000003E-2</v>
      </c>
      <c r="BH215" s="290">
        <f t="shared" si="54"/>
        <v>5.8499999999999999E-5</v>
      </c>
      <c r="BI215" s="290">
        <f t="shared" si="55"/>
        <v>2.8850000000000002E-4</v>
      </c>
      <c r="BJ215" s="291">
        <f t="shared" si="51"/>
        <v>-691994.25926661654</v>
      </c>
      <c r="BL215" s="283">
        <v>8.3000000000000004E-2</v>
      </c>
      <c r="BM215" s="310">
        <f t="shared" si="48"/>
        <v>-0.75008819673433735</v>
      </c>
      <c r="CC215" s="249"/>
    </row>
    <row r="216" spans="2:81">
      <c r="B216" s="86"/>
      <c r="D216" s="282">
        <v>7.6999999999999999E-2</v>
      </c>
      <c r="E216" s="283">
        <f t="shared" si="50"/>
        <v>7.6999999999999999E-2</v>
      </c>
      <c r="F216" s="301">
        <f t="shared" si="49"/>
        <v>-38.223153629176444</v>
      </c>
      <c r="W216" s="249"/>
      <c r="AU216" s="86"/>
      <c r="BE216" s="282">
        <v>9.0999999999999998E-2</v>
      </c>
      <c r="BF216" s="283">
        <f t="shared" si="52"/>
        <v>1.3999999999999999E-2</v>
      </c>
      <c r="BG216" s="273">
        <f t="shared" si="53"/>
        <v>9.8000000000000004E-2</v>
      </c>
      <c r="BH216" s="290">
        <f t="shared" si="54"/>
        <v>5.4879999999999996E-5</v>
      </c>
      <c r="BI216" s="290">
        <f t="shared" si="55"/>
        <v>2.8488000000000005E-4</v>
      </c>
      <c r="BJ216" s="291">
        <f t="shared" si="51"/>
        <v>-683311.3503635138</v>
      </c>
      <c r="BL216" s="283">
        <v>8.4000000000000005E-2</v>
      </c>
      <c r="BM216" s="310">
        <f t="shared" si="48"/>
        <v>-0.7420768940447342</v>
      </c>
      <c r="CC216" s="249"/>
    </row>
    <row r="217" spans="2:81">
      <c r="B217" s="86"/>
      <c r="D217" s="283">
        <v>7.8E-2</v>
      </c>
      <c r="E217" s="283">
        <f t="shared" si="50"/>
        <v>7.8E-2</v>
      </c>
      <c r="F217" s="301">
        <f t="shared" si="49"/>
        <v>-38.719558221763151</v>
      </c>
      <c r="W217" s="249"/>
      <c r="AU217" s="86"/>
      <c r="BE217" s="283">
        <v>9.1999999999999998E-2</v>
      </c>
      <c r="BF217" s="283">
        <f t="shared" si="52"/>
        <v>1.2999999999999998E-2</v>
      </c>
      <c r="BG217" s="273">
        <f t="shared" si="53"/>
        <v>9.8500000000000004E-2</v>
      </c>
      <c r="BH217" s="290">
        <f t="shared" si="54"/>
        <v>5.1220000000000001E-5</v>
      </c>
      <c r="BI217" s="290">
        <f t="shared" si="55"/>
        <v>2.8122000000000005E-4</v>
      </c>
      <c r="BJ217" s="291">
        <f t="shared" si="51"/>
        <v>-674532.49771562545</v>
      </c>
      <c r="BL217" s="283">
        <v>8.5000000000000006E-2</v>
      </c>
      <c r="BM217" s="310">
        <f t="shared" si="48"/>
        <v>-0.73396964761034555</v>
      </c>
      <c r="CC217" s="249"/>
    </row>
    <row r="218" spans="2:81">
      <c r="B218" s="86"/>
      <c r="D218" s="282">
        <v>7.9000000000000001E-2</v>
      </c>
      <c r="E218" s="283">
        <f t="shared" si="50"/>
        <v>7.9000000000000001E-2</v>
      </c>
      <c r="F218" s="301">
        <f t="shared" si="49"/>
        <v>-39.215962814349858</v>
      </c>
      <c r="W218" s="249"/>
      <c r="AU218" s="86"/>
      <c r="BE218" s="282">
        <v>9.2999999999999999E-2</v>
      </c>
      <c r="BF218" s="283">
        <f t="shared" si="52"/>
        <v>1.1999999999999997E-2</v>
      </c>
      <c r="BG218" s="273">
        <f t="shared" si="53"/>
        <v>9.9000000000000005E-2</v>
      </c>
      <c r="BH218" s="290">
        <f t="shared" si="54"/>
        <v>4.7519999999999992E-5</v>
      </c>
      <c r="BI218" s="290">
        <f t="shared" si="55"/>
        <v>2.7752000000000001E-4</v>
      </c>
      <c r="BJ218" s="291">
        <f t="shared" si="51"/>
        <v>-665657.70132295124</v>
      </c>
      <c r="BL218" s="283">
        <v>8.5999999999999993E-2</v>
      </c>
      <c r="BM218" s="310">
        <f t="shared" si="48"/>
        <v>-0.72576645743117107</v>
      </c>
      <c r="CC218" s="249"/>
    </row>
    <row r="219" spans="2:81">
      <c r="B219" s="86"/>
      <c r="D219" s="283">
        <v>0.08</v>
      </c>
      <c r="E219" s="283">
        <f t="shared" si="50"/>
        <v>0.08</v>
      </c>
      <c r="F219" s="301">
        <f t="shared" si="49"/>
        <v>-39.712367406936565</v>
      </c>
      <c r="W219" s="249"/>
      <c r="AU219" s="86"/>
      <c r="BE219" s="283">
        <v>9.4E-2</v>
      </c>
      <c r="BF219" s="283">
        <f t="shared" si="52"/>
        <v>1.0999999999999996E-2</v>
      </c>
      <c r="BG219" s="273">
        <f t="shared" si="53"/>
        <v>9.9500000000000005E-2</v>
      </c>
      <c r="BH219" s="290">
        <f t="shared" si="54"/>
        <v>4.3779999999999991E-5</v>
      </c>
      <c r="BI219" s="290">
        <f t="shared" si="55"/>
        <v>2.7378000000000005E-4</v>
      </c>
      <c r="BJ219" s="291">
        <f t="shared" si="51"/>
        <v>-656686.96118549153</v>
      </c>
      <c r="BL219" s="283">
        <v>8.6999999999999994E-2</v>
      </c>
      <c r="BM219" s="310">
        <f t="shared" si="48"/>
        <v>-0.7174673235072111</v>
      </c>
      <c r="CC219" s="249"/>
    </row>
    <row r="220" spans="2:81">
      <c r="B220" s="86"/>
      <c r="D220" s="282">
        <v>8.1000000000000003E-2</v>
      </c>
      <c r="E220" s="283">
        <f t="shared" si="50"/>
        <v>8.1000000000000003E-2</v>
      </c>
      <c r="F220" s="301">
        <f t="shared" si="49"/>
        <v>-40.208771999523272</v>
      </c>
      <c r="W220" s="249"/>
      <c r="AU220" s="86"/>
      <c r="BE220" s="282">
        <v>9.5000000000000001E-2</v>
      </c>
      <c r="BF220" s="283">
        <f t="shared" si="52"/>
        <v>9.999999999999995E-3</v>
      </c>
      <c r="BG220" s="273">
        <f t="shared" si="53"/>
        <v>0.1</v>
      </c>
      <c r="BH220" s="290">
        <f t="shared" si="54"/>
        <v>3.9999999999999983E-5</v>
      </c>
      <c r="BI220" s="290">
        <f t="shared" si="55"/>
        <v>2.7E-4</v>
      </c>
      <c r="BJ220" s="291">
        <f t="shared" si="51"/>
        <v>-647620.27730324597</v>
      </c>
      <c r="BL220" s="283">
        <v>8.7999999999999995E-2</v>
      </c>
      <c r="BM220" s="310">
        <f t="shared" ref="BM220:BM236" si="56">BJ213 / 1000000</f>
        <v>-0.70907224583846507</v>
      </c>
      <c r="CC220" s="249"/>
    </row>
    <row r="221" spans="2:81">
      <c r="B221" s="86"/>
      <c r="D221" s="283">
        <v>8.2000000000000003E-2</v>
      </c>
      <c r="E221" s="283">
        <f t="shared" si="50"/>
        <v>8.2000000000000003E-2</v>
      </c>
      <c r="F221" s="301">
        <f t="shared" si="49"/>
        <v>-40.705176592109986</v>
      </c>
      <c r="W221" s="249"/>
      <c r="AU221" s="86"/>
      <c r="BE221" s="283">
        <v>9.6000000000000002E-2</v>
      </c>
      <c r="BF221" s="283">
        <f t="shared" si="52"/>
        <v>8.9999999999999941E-3</v>
      </c>
      <c r="BG221" s="273">
        <f t="shared" si="53"/>
        <v>0.10050000000000001</v>
      </c>
      <c r="BH221" s="290">
        <f t="shared" si="54"/>
        <v>3.6179999999999975E-5</v>
      </c>
      <c r="BI221" s="290">
        <f t="shared" si="55"/>
        <v>2.6618000000000003E-4</v>
      </c>
      <c r="BJ221" s="291">
        <f t="shared" si="51"/>
        <v>-638457.6496762149</v>
      </c>
      <c r="BL221" s="283">
        <v>8.8999999999999996E-2</v>
      </c>
      <c r="BM221" s="310">
        <f t="shared" si="56"/>
        <v>-0.70058122442493354</v>
      </c>
      <c r="CC221" s="249"/>
    </row>
    <row r="222" spans="2:81">
      <c r="B222" s="86"/>
      <c r="D222" s="282">
        <v>8.3000000000000004E-2</v>
      </c>
      <c r="E222" s="283">
        <f t="shared" si="50"/>
        <v>8.3000000000000004E-2</v>
      </c>
      <c r="F222" s="301">
        <f t="shared" si="49"/>
        <v>-41.201581184696693</v>
      </c>
      <c r="W222" s="249"/>
      <c r="AU222" s="86"/>
      <c r="BE222" s="282">
        <v>9.7000000000000003E-2</v>
      </c>
      <c r="BF222" s="283">
        <f t="shared" si="52"/>
        <v>7.9999999999999932E-3</v>
      </c>
      <c r="BG222" s="273">
        <f t="shared" si="53"/>
        <v>0.10100000000000001</v>
      </c>
      <c r="BH222" s="290">
        <f t="shared" si="54"/>
        <v>3.2319999999999975E-5</v>
      </c>
      <c r="BI222" s="290">
        <f t="shared" si="55"/>
        <v>2.6232000000000002E-4</v>
      </c>
      <c r="BJ222" s="291">
        <f t="shared" si="51"/>
        <v>-629199.07830439811</v>
      </c>
      <c r="BL222" s="283">
        <v>0.09</v>
      </c>
      <c r="BM222" s="310">
        <f t="shared" si="56"/>
        <v>-0.69199425926661651</v>
      </c>
      <c r="CC222" s="249"/>
    </row>
    <row r="223" spans="2:81">
      <c r="B223" s="86"/>
      <c r="D223" s="283">
        <v>8.4000000000000005E-2</v>
      </c>
      <c r="E223" s="283">
        <f t="shared" si="50"/>
        <v>8.4000000000000005E-2</v>
      </c>
      <c r="F223" s="301">
        <f t="shared" si="49"/>
        <v>-41.697985777283399</v>
      </c>
      <c r="W223" s="249"/>
      <c r="AU223" s="86"/>
      <c r="BE223" s="283">
        <v>9.8000000000000004E-2</v>
      </c>
      <c r="BF223" s="283">
        <f t="shared" si="52"/>
        <v>6.9999999999999923E-3</v>
      </c>
      <c r="BG223" s="273">
        <f t="shared" si="53"/>
        <v>0.10150000000000001</v>
      </c>
      <c r="BH223" s="290">
        <f t="shared" si="54"/>
        <v>2.8419999999999972E-5</v>
      </c>
      <c r="BI223" s="290">
        <f t="shared" si="55"/>
        <v>2.5841999999999998E-4</v>
      </c>
      <c r="BJ223" s="291">
        <f t="shared" si="51"/>
        <v>-619844.56318779557</v>
      </c>
      <c r="BL223" s="283">
        <v>9.0999999999999998E-2</v>
      </c>
      <c r="BM223" s="310">
        <f t="shared" si="56"/>
        <v>-0.68331135036351376</v>
      </c>
      <c r="CC223" s="249"/>
    </row>
    <row r="224" spans="2:81">
      <c r="B224" s="86"/>
      <c r="D224" s="282">
        <v>8.5000000000000006E-2</v>
      </c>
      <c r="E224" s="283">
        <f t="shared" si="50"/>
        <v>8.5000000000000006E-2</v>
      </c>
      <c r="F224" s="301">
        <f t="shared" si="49"/>
        <v>-42.194390369870106</v>
      </c>
      <c r="W224" s="249"/>
      <c r="AU224" s="86"/>
      <c r="BE224" s="282">
        <v>9.9000000000000005E-2</v>
      </c>
      <c r="BF224" s="283">
        <f t="shared" si="52"/>
        <v>5.9999999999999915E-3</v>
      </c>
      <c r="BG224" s="273">
        <f t="shared" si="53"/>
        <v>0.10200000000000001</v>
      </c>
      <c r="BH224" s="290">
        <f t="shared" si="54"/>
        <v>2.4479999999999966E-5</v>
      </c>
      <c r="BI224" s="290">
        <f t="shared" si="55"/>
        <v>2.5448000000000002E-4</v>
      </c>
      <c r="BJ224" s="291">
        <f t="shared" si="51"/>
        <v>-610394.10432640766</v>
      </c>
      <c r="BL224" s="283">
        <v>9.1999999999999998E-2</v>
      </c>
      <c r="BM224" s="310">
        <f t="shared" si="56"/>
        <v>-0.6745324977156254</v>
      </c>
      <c r="CC224" s="249"/>
    </row>
    <row r="225" spans="2:81">
      <c r="B225" s="86"/>
      <c r="D225" s="283">
        <v>8.5999999999999993E-2</v>
      </c>
      <c r="E225" s="283">
        <f t="shared" si="50"/>
        <v>8.5999999999999993E-2</v>
      </c>
      <c r="F225" s="301">
        <f t="shared" si="49"/>
        <v>-42.690794962456806</v>
      </c>
      <c r="W225" s="249"/>
      <c r="AU225" s="86"/>
      <c r="BE225" s="283">
        <v>0.1</v>
      </c>
      <c r="BF225" s="283">
        <f t="shared" si="52"/>
        <v>4.9999999999999906E-3</v>
      </c>
      <c r="BG225" s="273">
        <f t="shared" si="53"/>
        <v>0.10250000000000001</v>
      </c>
      <c r="BH225" s="290">
        <f t="shared" si="54"/>
        <v>2.0499999999999963E-5</v>
      </c>
      <c r="BI225" s="290">
        <f t="shared" si="55"/>
        <v>2.5050000000000002E-4</v>
      </c>
      <c r="BJ225" s="291">
        <f t="shared" si="51"/>
        <v>-600847.70172023377</v>
      </c>
      <c r="BL225" s="283">
        <v>9.2999999999999999E-2</v>
      </c>
      <c r="BM225" s="310">
        <f t="shared" si="56"/>
        <v>-0.66565770132295121</v>
      </c>
      <c r="CC225" s="249"/>
    </row>
    <row r="226" spans="2:81">
      <c r="B226" s="86"/>
      <c r="D226" s="282">
        <v>8.6999999999999994E-2</v>
      </c>
      <c r="E226" s="283">
        <f t="shared" si="50"/>
        <v>8.6999999999999994E-2</v>
      </c>
      <c r="F226" s="301">
        <f t="shared" si="49"/>
        <v>-43.187199555043513</v>
      </c>
      <c r="W226" s="249"/>
      <c r="AU226" s="86"/>
      <c r="BE226" s="282">
        <v>0.10100000000000001</v>
      </c>
      <c r="BF226" s="283">
        <f t="shared" si="52"/>
        <v>3.9999999999999897E-3</v>
      </c>
      <c r="BG226" s="273">
        <f t="shared" si="53"/>
        <v>0.10300000000000001</v>
      </c>
      <c r="BH226" s="290">
        <f t="shared" si="54"/>
        <v>1.6479999999999957E-5</v>
      </c>
      <c r="BI226" s="290">
        <f t="shared" si="55"/>
        <v>2.4647999999999998E-4</v>
      </c>
      <c r="BJ226" s="291">
        <f t="shared" si="51"/>
        <v>-591205.35536927427</v>
      </c>
      <c r="BL226" s="283">
        <v>9.4E-2</v>
      </c>
      <c r="BM226" s="310">
        <f t="shared" si="56"/>
        <v>-0.65668696118549152</v>
      </c>
      <c r="CC226" s="249"/>
    </row>
    <row r="227" spans="2:81">
      <c r="B227" s="86"/>
      <c r="D227" s="283">
        <v>8.7999999999999995E-2</v>
      </c>
      <c r="E227" s="283">
        <f t="shared" si="50"/>
        <v>8.7999999999999995E-2</v>
      </c>
      <c r="F227" s="301">
        <f t="shared" si="49"/>
        <v>-43.68360414763022</v>
      </c>
      <c r="W227" s="249"/>
      <c r="AU227" s="86"/>
      <c r="BE227" s="283">
        <v>0.10199999999999999</v>
      </c>
      <c r="BF227" s="283">
        <f t="shared" si="52"/>
        <v>3.0000000000000027E-3</v>
      </c>
      <c r="BG227" s="273">
        <f t="shared" si="53"/>
        <v>0.10349999999999999</v>
      </c>
      <c r="BH227" s="290">
        <f t="shared" si="54"/>
        <v>1.2420000000000012E-5</v>
      </c>
      <c r="BI227" s="290">
        <f t="shared" si="55"/>
        <v>2.4242000000000005E-4</v>
      </c>
      <c r="BJ227" s="291">
        <f t="shared" si="51"/>
        <v>-581467.06527352938</v>
      </c>
      <c r="BL227" s="283">
        <v>9.5000000000000001E-2</v>
      </c>
      <c r="BM227" s="310">
        <f t="shared" si="56"/>
        <v>-0.64762027730324601</v>
      </c>
      <c r="CC227" s="249"/>
    </row>
    <row r="228" spans="2:81">
      <c r="B228" s="86"/>
      <c r="D228" s="282">
        <v>8.8999999999999996E-2</v>
      </c>
      <c r="E228" s="283">
        <f t="shared" si="50"/>
        <v>8.8999999999999996E-2</v>
      </c>
      <c r="F228" s="301">
        <f t="shared" si="49"/>
        <v>-44.180008740216927</v>
      </c>
      <c r="W228" s="249"/>
      <c r="AU228" s="86"/>
      <c r="BE228" s="282">
        <v>0.10299999999999999</v>
      </c>
      <c r="BF228" s="283">
        <f t="shared" si="52"/>
        <v>2.0000000000000018E-3</v>
      </c>
      <c r="BG228" s="273">
        <f t="shared" si="53"/>
        <v>0.104</v>
      </c>
      <c r="BH228" s="290">
        <f t="shared" si="54"/>
        <v>8.3200000000000067E-6</v>
      </c>
      <c r="BI228" s="290">
        <f t="shared" si="55"/>
        <v>2.3832000000000004E-4</v>
      </c>
      <c r="BJ228" s="291">
        <f t="shared" si="51"/>
        <v>-571632.83143299853</v>
      </c>
      <c r="BL228" s="283">
        <v>9.6000000000000002E-2</v>
      </c>
      <c r="BM228" s="310">
        <f t="shared" si="56"/>
        <v>-0.63845764967621488</v>
      </c>
      <c r="CC228" s="249"/>
    </row>
    <row r="229" spans="2:81">
      <c r="B229" s="86"/>
      <c r="D229" s="283">
        <v>0.09</v>
      </c>
      <c r="E229" s="283">
        <f t="shared" si="50"/>
        <v>0.09</v>
      </c>
      <c r="F229" s="301">
        <f t="shared" si="49"/>
        <v>-44.676413332803634</v>
      </c>
      <c r="W229" s="249"/>
      <c r="AU229" s="86"/>
      <c r="BE229" s="283">
        <v>0.104</v>
      </c>
      <c r="BF229" s="283">
        <f t="shared" si="52"/>
        <v>1.0000000000000009E-3</v>
      </c>
      <c r="BG229" s="273">
        <f xml:space="preserve"> (BF229/2) + ABS(BE229)</f>
        <v>0.1045</v>
      </c>
      <c r="BH229" s="290">
        <f t="shared" si="54"/>
        <v>4.180000000000004E-6</v>
      </c>
      <c r="BI229" s="290">
        <f t="shared" si="55"/>
        <v>2.3418000000000004E-4</v>
      </c>
      <c r="BJ229" s="291">
        <f t="shared" si="51"/>
        <v>-561702.65384768217</v>
      </c>
      <c r="BL229" s="283">
        <v>9.7000000000000003E-2</v>
      </c>
      <c r="BM229" s="310">
        <f t="shared" si="56"/>
        <v>-0.62919907830439814</v>
      </c>
      <c r="CC229" s="249"/>
    </row>
    <row r="230" spans="2:81">
      <c r="B230" s="86"/>
      <c r="D230" s="282">
        <v>9.0999999999999998E-2</v>
      </c>
      <c r="E230" s="283">
        <f t="shared" si="50"/>
        <v>9.0999999999999998E-2</v>
      </c>
      <c r="F230" s="301">
        <f t="shared" si="49"/>
        <v>-45.172817925390348</v>
      </c>
      <c r="W230" s="249"/>
      <c r="AU230" s="86"/>
      <c r="BL230" s="283">
        <v>9.8000000000000004E-2</v>
      </c>
      <c r="BM230" s="310">
        <f t="shared" si="56"/>
        <v>-0.61984456318779557</v>
      </c>
      <c r="CC230" s="249"/>
    </row>
    <row r="231" spans="2:81">
      <c r="B231" s="86"/>
      <c r="D231" s="283">
        <v>9.1999999999999998E-2</v>
      </c>
      <c r="E231" s="283">
        <f t="shared" si="50"/>
        <v>9.1999999999999998E-2</v>
      </c>
      <c r="F231" s="301">
        <f t="shared" si="49"/>
        <v>-45.669222517977055</v>
      </c>
      <c r="W231" s="249"/>
      <c r="AU231" s="86"/>
      <c r="BL231" s="283">
        <v>9.9000000000000005E-2</v>
      </c>
      <c r="BM231" s="310">
        <f t="shared" si="56"/>
        <v>-0.61039410432640762</v>
      </c>
      <c r="CC231" s="249"/>
    </row>
    <row r="232" spans="2:81">
      <c r="B232" s="86"/>
      <c r="D232" s="282">
        <v>9.2999999999999999E-2</v>
      </c>
      <c r="E232" s="283">
        <f t="shared" si="50"/>
        <v>9.2999999999999999E-2</v>
      </c>
      <c r="F232" s="301">
        <f t="shared" si="49"/>
        <v>-46.165627110563754</v>
      </c>
      <c r="W232" s="249"/>
      <c r="AU232" s="86"/>
      <c r="BL232" s="283">
        <v>0.1</v>
      </c>
      <c r="BM232" s="310">
        <f t="shared" si="56"/>
        <v>-0.60084770172023383</v>
      </c>
      <c r="CC232" s="249"/>
    </row>
    <row r="233" spans="2:81">
      <c r="B233" s="86"/>
      <c r="D233" s="283">
        <v>9.4E-2</v>
      </c>
      <c r="E233" s="283">
        <f t="shared" si="50"/>
        <v>9.4E-2</v>
      </c>
      <c r="F233" s="301">
        <f t="shared" si="49"/>
        <v>-46.662031703150468</v>
      </c>
      <c r="W233" s="249"/>
      <c r="AU233" s="86"/>
      <c r="BL233" s="283">
        <v>0.10100000000000001</v>
      </c>
      <c r="BM233" s="310">
        <f t="shared" si="56"/>
        <v>-0.59120535536927432</v>
      </c>
      <c r="CC233" s="249"/>
    </row>
    <row r="234" spans="2:81">
      <c r="B234" s="86"/>
      <c r="D234" s="282">
        <v>9.5000000000000001E-2</v>
      </c>
      <c r="E234" s="283">
        <f t="shared" si="50"/>
        <v>9.5000000000000001E-2</v>
      </c>
      <c r="F234" s="301">
        <f t="shared" si="49"/>
        <v>-47.158436295737168</v>
      </c>
      <c r="W234" s="249"/>
      <c r="AU234" s="86"/>
      <c r="BL234" s="283">
        <v>0.10199999999999999</v>
      </c>
      <c r="BM234" s="310">
        <f t="shared" si="56"/>
        <v>-0.58146706527352943</v>
      </c>
      <c r="CC234" s="249"/>
    </row>
    <row r="235" spans="2:81">
      <c r="B235" s="86"/>
      <c r="D235" s="283">
        <v>9.6000000000000002E-2</v>
      </c>
      <c r="E235" s="283">
        <f t="shared" si="50"/>
        <v>9.6000000000000002E-2</v>
      </c>
      <c r="F235" s="301">
        <f t="shared" si="49"/>
        <v>-47.654840888323882</v>
      </c>
      <c r="W235" s="249"/>
      <c r="AU235" s="86"/>
      <c r="BL235" s="283">
        <v>0.10299999999999999</v>
      </c>
      <c r="BM235" s="310">
        <f t="shared" si="56"/>
        <v>-0.57163283143299848</v>
      </c>
      <c r="CC235" s="249"/>
    </row>
    <row r="236" spans="2:81">
      <c r="B236" s="86"/>
      <c r="D236" s="282">
        <v>9.7000000000000003E-2</v>
      </c>
      <c r="E236" s="283">
        <f t="shared" si="50"/>
        <v>9.7000000000000003E-2</v>
      </c>
      <c r="F236" s="301">
        <f t="shared" si="49"/>
        <v>-48.151245480910589</v>
      </c>
      <c r="W236" s="249"/>
      <c r="AU236" s="86"/>
      <c r="BL236" s="283">
        <v>0.104</v>
      </c>
      <c r="BM236" s="310">
        <f t="shared" si="56"/>
        <v>-0.56170265384768214</v>
      </c>
      <c r="CC236" s="249"/>
    </row>
    <row r="237" spans="2:81">
      <c r="B237" s="86"/>
      <c r="D237" s="283">
        <v>9.8000000000000004E-2</v>
      </c>
      <c r="E237" s="283">
        <f t="shared" si="50"/>
        <v>9.8000000000000004E-2</v>
      </c>
      <c r="F237" s="301">
        <f t="shared" si="49"/>
        <v>-48.647650073497296</v>
      </c>
      <c r="W237" s="249"/>
      <c r="AU237" s="86"/>
      <c r="BL237" s="283">
        <v>0.105</v>
      </c>
      <c r="BM237" s="310">
        <f>BA43 / 1000000</f>
        <v>-0.220670613007032</v>
      </c>
      <c r="CC237" s="249"/>
    </row>
    <row r="238" spans="2:81">
      <c r="B238" s="86"/>
      <c r="D238" s="282">
        <v>9.9000000000000005E-2</v>
      </c>
      <c r="E238" s="283">
        <f t="shared" si="50"/>
        <v>9.9000000000000005E-2</v>
      </c>
      <c r="F238" s="301">
        <f t="shared" si="49"/>
        <v>-49.14405466608401</v>
      </c>
      <c r="W238" s="249"/>
      <c r="AU238" s="86"/>
      <c r="BL238" s="283">
        <v>0.106</v>
      </c>
      <c r="BM238" s="310">
        <f t="shared" ref="BM238:BM257" si="57">BA44 / 1000000</f>
        <v>-0.2105485479321442</v>
      </c>
      <c r="CC238" s="249"/>
    </row>
    <row r="239" spans="2:81">
      <c r="B239" s="86"/>
      <c r="D239" s="283">
        <v>0.1</v>
      </c>
      <c r="E239" s="283">
        <f t="shared" si="50"/>
        <v>0.1</v>
      </c>
      <c r="F239" s="301">
        <f t="shared" si="49"/>
        <v>-49.64045925867071</v>
      </c>
      <c r="W239" s="249"/>
      <c r="AU239" s="86"/>
      <c r="BL239" s="283">
        <v>0.107</v>
      </c>
      <c r="BM239" s="310">
        <f t="shared" si="57"/>
        <v>-0.20033053911247078</v>
      </c>
      <c r="CC239" s="249"/>
    </row>
    <row r="240" spans="2:81">
      <c r="B240" s="86"/>
      <c r="D240" s="282">
        <v>0.10100000000000001</v>
      </c>
      <c r="E240" s="283">
        <f t="shared" si="50"/>
        <v>0.10100000000000001</v>
      </c>
      <c r="F240" s="301">
        <f t="shared" si="49"/>
        <v>-50.136863851257424</v>
      </c>
      <c r="W240" s="249"/>
      <c r="AU240" s="86"/>
      <c r="BL240" s="283">
        <v>0.108</v>
      </c>
      <c r="BM240" s="310">
        <f t="shared" si="57"/>
        <v>-0.19001658654801162</v>
      </c>
      <c r="CC240" s="249"/>
    </row>
    <row r="241" spans="2:81">
      <c r="B241" s="86"/>
      <c r="D241" s="283">
        <v>0.10199999999999999</v>
      </c>
      <c r="E241" s="283">
        <f t="shared" si="50"/>
        <v>0.10199999999999999</v>
      </c>
      <c r="F241" s="301">
        <f t="shared" si="49"/>
        <v>-50.633268443844116</v>
      </c>
      <c r="W241" s="249"/>
      <c r="AU241" s="86"/>
      <c r="BL241" s="283">
        <v>0.109</v>
      </c>
      <c r="BM241" s="310">
        <f t="shared" si="57"/>
        <v>-0.17960669023876688</v>
      </c>
      <c r="CC241" s="249"/>
    </row>
    <row r="242" spans="2:81">
      <c r="B242" s="86"/>
      <c r="D242" s="282">
        <v>0.10299999999999999</v>
      </c>
      <c r="E242" s="283">
        <f t="shared" si="50"/>
        <v>0.10299999999999999</v>
      </c>
      <c r="F242" s="301">
        <f t="shared" si="49"/>
        <v>-51.12967303643083</v>
      </c>
      <c r="W242" s="249"/>
      <c r="AU242" s="86"/>
      <c r="BL242" s="283">
        <v>0.11</v>
      </c>
      <c r="BM242" s="310">
        <f t="shared" si="57"/>
        <v>-0.16910085018473645</v>
      </c>
      <c r="CC242" s="249"/>
    </row>
    <row r="243" spans="2:81">
      <c r="B243" s="86"/>
      <c r="D243" s="283">
        <v>0.104</v>
      </c>
      <c r="E243" s="283">
        <f t="shared" si="50"/>
        <v>0.104</v>
      </c>
      <c r="F243" s="301">
        <f t="shared" si="49"/>
        <v>-51.62607762901753</v>
      </c>
      <c r="W243" s="249"/>
      <c r="AU243" s="86"/>
      <c r="BL243" s="283">
        <v>0.111</v>
      </c>
      <c r="BM243" s="310">
        <f t="shared" si="57"/>
        <v>-0.15849906638592032</v>
      </c>
      <c r="CC243" s="249"/>
    </row>
    <row r="244" spans="2:81">
      <c r="B244" s="86"/>
      <c r="D244" s="282">
        <v>0.105</v>
      </c>
      <c r="E244" s="283">
        <f t="shared" si="50"/>
        <v>0.105</v>
      </c>
      <c r="F244" s="301">
        <f t="shared" si="49"/>
        <v>-52.122482221604244</v>
      </c>
      <c r="W244" s="249"/>
      <c r="AU244" s="86"/>
      <c r="BL244" s="283">
        <v>0.112</v>
      </c>
      <c r="BM244" s="310">
        <f t="shared" si="57"/>
        <v>-0.14780133884231858</v>
      </c>
      <c r="CC244" s="249"/>
    </row>
    <row r="245" spans="2:81">
      <c r="B245" s="86"/>
      <c r="D245" s="283">
        <v>0.106</v>
      </c>
      <c r="E245" s="283">
        <f t="shared" si="50"/>
        <v>0.106</v>
      </c>
      <c r="F245" s="301">
        <f t="shared" si="49"/>
        <v>-52.618886814190944</v>
      </c>
      <c r="W245" s="249"/>
      <c r="AU245" s="86"/>
      <c r="BL245" s="283">
        <v>0.113</v>
      </c>
      <c r="BM245" s="310">
        <f t="shared" si="57"/>
        <v>-0.1370076675539311</v>
      </c>
      <c r="CC245" s="249"/>
    </row>
    <row r="246" spans="2:81">
      <c r="B246" s="86"/>
      <c r="D246" s="282">
        <v>0.107</v>
      </c>
      <c r="E246" s="283">
        <f t="shared" si="50"/>
        <v>0.107</v>
      </c>
      <c r="F246" s="301">
        <f t="shared" si="49"/>
        <v>-53.115291406777658</v>
      </c>
      <c r="W246" s="249"/>
      <c r="AU246" s="86"/>
      <c r="BL246" s="283">
        <v>0.114</v>
      </c>
      <c r="BM246" s="310">
        <f t="shared" si="57"/>
        <v>-0.12611805252075797</v>
      </c>
      <c r="CC246" s="249"/>
    </row>
    <row r="247" spans="2:81">
      <c r="B247" s="86"/>
      <c r="D247" s="283">
        <v>0.108</v>
      </c>
      <c r="E247" s="283">
        <f t="shared" si="50"/>
        <v>0.108</v>
      </c>
      <c r="F247" s="301">
        <f t="shared" si="49"/>
        <v>-53.611695999364365</v>
      </c>
      <c r="W247" s="249"/>
      <c r="AU247" s="86"/>
      <c r="BL247" s="283">
        <v>0.115</v>
      </c>
      <c r="BM247" s="310">
        <f t="shared" si="57"/>
        <v>-0.11513249374279923</v>
      </c>
      <c r="CC247" s="249"/>
    </row>
    <row r="248" spans="2:81">
      <c r="B248" s="86"/>
      <c r="D248" s="282">
        <v>0.109</v>
      </c>
      <c r="E248" s="283">
        <f t="shared" si="50"/>
        <v>0.109</v>
      </c>
      <c r="F248" s="301">
        <f t="shared" si="49"/>
        <v>-54.108100591951079</v>
      </c>
      <c r="W248" s="249"/>
      <c r="AU248" s="86"/>
      <c r="BL248" s="283">
        <v>0.11600000000000001</v>
      </c>
      <c r="BM248" s="310">
        <f t="shared" si="57"/>
        <v>-0.10405099122005478</v>
      </c>
      <c r="CC248" s="249"/>
    </row>
    <row r="249" spans="2:81">
      <c r="B249" s="86"/>
      <c r="D249" s="283">
        <v>0.11</v>
      </c>
      <c r="E249" s="283">
        <f t="shared" si="50"/>
        <v>0.11</v>
      </c>
      <c r="F249" s="301">
        <f t="shared" si="49"/>
        <v>-54.604505184537778</v>
      </c>
      <c r="W249" s="249"/>
      <c r="AU249" s="86"/>
      <c r="BL249" s="283">
        <v>0.11700000000000001</v>
      </c>
      <c r="BM249" s="310">
        <f t="shared" si="57"/>
        <v>-9.2873544952524686E-2</v>
      </c>
      <c r="CC249" s="249"/>
    </row>
    <row r="250" spans="2:81">
      <c r="B250" s="86"/>
      <c r="D250" s="282">
        <v>0.111</v>
      </c>
      <c r="E250" s="283">
        <f t="shared" si="50"/>
        <v>0.111</v>
      </c>
      <c r="F250" s="301">
        <f t="shared" si="49"/>
        <v>-55.100909777124478</v>
      </c>
      <c r="W250" s="249"/>
      <c r="AU250" s="86"/>
      <c r="BL250" s="283">
        <v>0.11799999999999999</v>
      </c>
      <c r="BM250" s="310">
        <f t="shared" si="57"/>
        <v>-8.1600154940209044E-2</v>
      </c>
      <c r="CC250" s="249"/>
    </row>
    <row r="251" spans="2:81">
      <c r="B251" s="86"/>
      <c r="D251" s="283">
        <v>0.112</v>
      </c>
      <c r="E251" s="283">
        <f t="shared" si="50"/>
        <v>0.112</v>
      </c>
      <c r="F251" s="301">
        <f t="shared" si="49"/>
        <v>-55.597314369711199</v>
      </c>
      <c r="W251" s="249"/>
      <c r="AU251" s="86"/>
      <c r="BL251" s="283">
        <v>0.11899999999999999</v>
      </c>
      <c r="BM251" s="310">
        <f t="shared" si="57"/>
        <v>-7.0230821183107625E-2</v>
      </c>
      <c r="CC251" s="249"/>
    </row>
    <row r="252" spans="2:81">
      <c r="B252" s="86"/>
      <c r="D252" s="282">
        <v>0.113</v>
      </c>
      <c r="E252" s="283">
        <f t="shared" si="50"/>
        <v>0.113</v>
      </c>
      <c r="F252" s="301">
        <f t="shared" si="49"/>
        <v>-56.093718962297899</v>
      </c>
      <c r="W252" s="249"/>
      <c r="AU252" s="86"/>
      <c r="BL252" s="283">
        <v>0.12</v>
      </c>
      <c r="BM252" s="310">
        <f t="shared" si="57"/>
        <v>-5.8765543681220514E-2</v>
      </c>
      <c r="CC252" s="249"/>
    </row>
    <row r="253" spans="2:81">
      <c r="B253" s="86"/>
      <c r="D253" s="283">
        <v>0.114</v>
      </c>
      <c r="E253" s="283">
        <f t="shared" si="50"/>
        <v>0.114</v>
      </c>
      <c r="F253" s="301">
        <f t="shared" si="49"/>
        <v>-56.590123554884613</v>
      </c>
      <c r="W253" s="249"/>
      <c r="AU253" s="86"/>
      <c r="BL253" s="283">
        <v>0.121</v>
      </c>
      <c r="BM253" s="310">
        <f t="shared" si="57"/>
        <v>-4.7204322434547752E-2</v>
      </c>
      <c r="CC253" s="249"/>
    </row>
    <row r="254" spans="2:81">
      <c r="B254" s="86"/>
      <c r="D254" s="282">
        <v>0.115</v>
      </c>
      <c r="E254" s="283">
        <f t="shared" si="50"/>
        <v>0.115</v>
      </c>
      <c r="F254" s="301">
        <f t="shared" si="49"/>
        <v>-57.086528147471313</v>
      </c>
      <c r="W254" s="249"/>
      <c r="AU254" s="86"/>
      <c r="BL254" s="283">
        <v>0.122</v>
      </c>
      <c r="BM254" s="310">
        <f t="shared" si="57"/>
        <v>-3.5547157443089311E-2</v>
      </c>
      <c r="CC254" s="249"/>
    </row>
    <row r="255" spans="2:81">
      <c r="B255" s="86"/>
      <c r="D255" s="283">
        <v>0.11600000000000001</v>
      </c>
      <c r="E255" s="283">
        <f t="shared" si="50"/>
        <v>0.11600000000000001</v>
      </c>
      <c r="F255" s="301">
        <f t="shared" si="49"/>
        <v>-57.582932740058027</v>
      </c>
      <c r="W255" s="249"/>
      <c r="AU255" s="86"/>
      <c r="BL255" s="283">
        <v>0.123</v>
      </c>
      <c r="BM255" s="310">
        <f t="shared" si="57"/>
        <v>-2.3794048706845206E-2</v>
      </c>
      <c r="CC255" s="249"/>
    </row>
    <row r="256" spans="2:81">
      <c r="B256" s="86"/>
      <c r="D256" s="282">
        <v>0.11700000000000001</v>
      </c>
      <c r="E256" s="283">
        <f t="shared" si="50"/>
        <v>0.11700000000000001</v>
      </c>
      <c r="F256" s="301">
        <f t="shared" si="49"/>
        <v>-58.079337332644734</v>
      </c>
      <c r="W256" s="249"/>
      <c r="AU256" s="86"/>
      <c r="BL256" s="283">
        <v>0.124</v>
      </c>
      <c r="BM256" s="310">
        <f t="shared" si="57"/>
        <v>-1.1944996225815437E-2</v>
      </c>
      <c r="CC256" s="249"/>
    </row>
    <row r="257" spans="2:81">
      <c r="B257" s="86"/>
      <c r="D257" s="283">
        <v>0.11799999999999999</v>
      </c>
      <c r="E257" s="283">
        <f t="shared" si="50"/>
        <v>0.11799999999999999</v>
      </c>
      <c r="F257" s="301">
        <f t="shared" si="49"/>
        <v>-58.575741925231434</v>
      </c>
      <c r="W257" s="249"/>
      <c r="AU257" s="267"/>
      <c r="BB257" s="33"/>
      <c r="BK257" s="33"/>
      <c r="BL257" s="283">
        <v>0.125</v>
      </c>
      <c r="BM257" s="311">
        <f t="shared" si="57"/>
        <v>0</v>
      </c>
      <c r="CC257" s="249"/>
    </row>
    <row r="258" spans="2:81" ht="15" thickBot="1">
      <c r="B258" s="86"/>
      <c r="D258" s="282">
        <v>0.11899999999999999</v>
      </c>
      <c r="E258" s="283">
        <f t="shared" si="50"/>
        <v>0.11899999999999999</v>
      </c>
      <c r="F258" s="301">
        <f t="shared" si="49"/>
        <v>-59.07214651781814</v>
      </c>
      <c r="W258" s="249"/>
      <c r="AU258" s="252"/>
      <c r="AZ258" s="33"/>
      <c r="BA258" s="33"/>
      <c r="BB258" s="195"/>
      <c r="BK258" s="195"/>
      <c r="BL258" s="195"/>
      <c r="BM258" s="195"/>
      <c r="BN258" s="195"/>
      <c r="BO258" s="195"/>
      <c r="BP258" s="195"/>
      <c r="BQ258" s="195"/>
      <c r="BR258" s="195"/>
      <c r="BS258" s="195"/>
      <c r="BT258" s="195"/>
      <c r="BU258" s="195"/>
      <c r="BV258" s="195"/>
      <c r="BW258" s="195"/>
      <c r="BX258" s="195"/>
      <c r="BY258" s="195"/>
      <c r="BZ258" s="195"/>
      <c r="CA258" s="195"/>
      <c r="CB258" s="195"/>
      <c r="CC258" s="72"/>
    </row>
    <row r="259" spans="2:81" ht="15" thickBot="1">
      <c r="B259" s="86"/>
      <c r="D259" s="283">
        <v>0.12</v>
      </c>
      <c r="E259" s="283">
        <f t="shared" si="50"/>
        <v>0.12</v>
      </c>
      <c r="F259" s="301">
        <f t="shared" si="49"/>
        <v>-59.568551110404847</v>
      </c>
      <c r="W259" s="249"/>
      <c r="AV259" s="33"/>
      <c r="AW259" s="33"/>
      <c r="AX259" s="33"/>
      <c r="AY259" s="33"/>
      <c r="AZ259" s="195"/>
      <c r="BA259" s="195"/>
      <c r="BD259" s="33"/>
      <c r="BE259" s="33"/>
      <c r="BF259" s="33"/>
      <c r="BG259" s="33"/>
      <c r="BH259" s="33"/>
    </row>
    <row r="260" spans="2:81" ht="15" thickBot="1">
      <c r="B260" s="86"/>
      <c r="D260" s="282">
        <v>0.121</v>
      </c>
      <c r="E260" s="283">
        <f t="shared" si="50"/>
        <v>0.121</v>
      </c>
      <c r="F260" s="301">
        <f t="shared" si="49"/>
        <v>-60.064955702991554</v>
      </c>
      <c r="W260" s="249"/>
      <c r="AV260" s="195"/>
      <c r="AW260" s="195"/>
      <c r="AX260" s="195"/>
      <c r="AY260" s="195"/>
      <c r="BD260" s="195"/>
      <c r="BE260" s="195"/>
      <c r="BF260" s="195"/>
      <c r="BG260" s="195"/>
      <c r="BH260" s="195"/>
    </row>
    <row r="261" spans="2:81">
      <c r="B261" s="86"/>
      <c r="D261" s="283">
        <v>0.122</v>
      </c>
      <c r="E261" s="283">
        <f t="shared" si="50"/>
        <v>0.122</v>
      </c>
      <c r="F261" s="301">
        <f t="shared" si="49"/>
        <v>-60.561360295578261</v>
      </c>
      <c r="W261" s="249"/>
    </row>
    <row r="262" spans="2:81">
      <c r="B262" s="86"/>
      <c r="D262" s="282">
        <v>0.123</v>
      </c>
      <c r="E262" s="283">
        <f t="shared" si="50"/>
        <v>0.123</v>
      </c>
      <c r="F262" s="301">
        <f t="shared" si="49"/>
        <v>-61.057764888164968</v>
      </c>
      <c r="W262" s="249"/>
    </row>
    <row r="263" spans="2:81">
      <c r="B263" s="86"/>
      <c r="D263" s="283">
        <v>0.124</v>
      </c>
      <c r="E263" s="283">
        <f t="shared" si="50"/>
        <v>0.124</v>
      </c>
      <c r="F263" s="301">
        <f t="shared" si="49"/>
        <v>-61.554169480751689</v>
      </c>
      <c r="W263" s="249"/>
    </row>
    <row r="264" spans="2:81">
      <c r="B264" s="86"/>
      <c r="D264" s="282">
        <v>0.125</v>
      </c>
      <c r="E264" s="283">
        <f t="shared" si="50"/>
        <v>0.125</v>
      </c>
      <c r="F264" s="426">
        <f t="shared" si="49"/>
        <v>-62.050574073338382</v>
      </c>
      <c r="W264" s="249"/>
    </row>
    <row r="265" spans="2:81" ht="15" thickBot="1">
      <c r="B265" s="252"/>
      <c r="C265" s="195"/>
      <c r="D265" s="195"/>
      <c r="E265" s="195"/>
      <c r="F265" s="195"/>
      <c r="G265" s="195"/>
      <c r="H265" s="195"/>
      <c r="I265" s="195"/>
      <c r="J265" s="195"/>
      <c r="K265" s="195"/>
      <c r="L265" s="195"/>
      <c r="M265" s="195"/>
      <c r="N265" s="195"/>
      <c r="O265" s="195"/>
      <c r="P265" s="195"/>
      <c r="Q265" s="195"/>
      <c r="R265" s="195"/>
      <c r="S265" s="195"/>
      <c r="T265" s="195"/>
      <c r="U265" s="195"/>
      <c r="V265" s="195"/>
      <c r="W265" s="72"/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B00675-21F1-4DDE-B80A-676F7104A36D}">
  <dimension ref="A1:Y270"/>
  <sheetViews>
    <sheetView zoomScale="63" zoomScaleNormal="85" workbookViewId="0">
      <selection activeCell="BI4" sqref="BI4"/>
    </sheetView>
  </sheetViews>
  <sheetFormatPr defaultRowHeight="14.5"/>
  <cols>
    <col min="1" max="1" width="7.08984375" bestFit="1" customWidth="1"/>
    <col min="2" max="2" width="14.6328125" bestFit="1" customWidth="1"/>
    <col min="3" max="3" width="37.1796875" customWidth="1"/>
    <col min="4" max="4" width="8.1796875" customWidth="1"/>
    <col min="5" max="5" width="26.6328125" bestFit="1" customWidth="1"/>
    <col min="6" max="6" width="16.26953125" customWidth="1"/>
    <col min="7" max="7" width="11" customWidth="1"/>
    <col min="8" max="8" width="10.7265625" customWidth="1"/>
  </cols>
  <sheetData>
    <row r="1" spans="1:25" ht="26">
      <c r="A1" s="6" t="s">
        <v>107</v>
      </c>
      <c r="B1" s="261" t="s">
        <v>36</v>
      </c>
      <c r="C1" s="262"/>
      <c r="D1" s="262"/>
      <c r="E1" s="262"/>
      <c r="F1" s="262"/>
      <c r="G1" s="262"/>
      <c r="H1" s="262"/>
      <c r="I1" s="262"/>
      <c r="J1" s="262"/>
      <c r="K1" s="262"/>
      <c r="L1" s="262"/>
      <c r="M1" s="262"/>
      <c r="N1" s="262"/>
      <c r="O1" s="262"/>
      <c r="P1" s="262"/>
      <c r="Q1" s="262"/>
      <c r="R1" s="262"/>
      <c r="S1" s="262"/>
      <c r="T1" s="262"/>
      <c r="U1" s="262"/>
      <c r="V1" s="262"/>
      <c r="W1" s="262"/>
      <c r="X1" s="262"/>
      <c r="Y1" s="265"/>
    </row>
    <row r="2" spans="1:25">
      <c r="B2" s="269" t="s">
        <v>108</v>
      </c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  <c r="V2" s="23"/>
      <c r="W2" s="23"/>
      <c r="X2" s="23"/>
      <c r="Y2" s="275"/>
    </row>
    <row r="3" spans="1:25">
      <c r="B3" s="271"/>
      <c r="C3" s="1" t="s">
        <v>87</v>
      </c>
      <c r="F3" s="1"/>
      <c r="Y3" s="249"/>
    </row>
    <row r="4" spans="1:25">
      <c r="B4" s="86"/>
      <c r="E4" t="s">
        <v>488</v>
      </c>
      <c r="F4" t="s">
        <v>50</v>
      </c>
      <c r="Y4" s="249"/>
    </row>
    <row r="5" spans="1:25">
      <c r="B5" s="86"/>
      <c r="C5" s="1" t="s">
        <v>109</v>
      </c>
      <c r="Y5" s="249"/>
    </row>
    <row r="6" spans="1:25" ht="21">
      <c r="B6" s="86"/>
      <c r="C6" s="3" t="s">
        <v>116</v>
      </c>
      <c r="D6" s="9" t="s">
        <v>112</v>
      </c>
      <c r="E6" s="4" t="s">
        <v>114</v>
      </c>
      <c r="F6" t="s">
        <v>389</v>
      </c>
      <c r="Y6" s="249"/>
    </row>
    <row r="7" spans="1:25" ht="21">
      <c r="B7" s="86"/>
      <c r="C7" s="3" t="s">
        <v>123</v>
      </c>
      <c r="D7" s="9" t="s">
        <v>113</v>
      </c>
      <c r="E7" s="4" t="s">
        <v>115</v>
      </c>
      <c r="F7" t="s">
        <v>389</v>
      </c>
      <c r="Y7" s="249"/>
    </row>
    <row r="8" spans="1:25" ht="16.5">
      <c r="B8" s="86"/>
      <c r="C8" s="3" t="s">
        <v>110</v>
      </c>
      <c r="D8" s="3" t="s">
        <v>111</v>
      </c>
      <c r="E8" t="s">
        <v>119</v>
      </c>
      <c r="F8" t="s">
        <v>389</v>
      </c>
      <c r="Y8" s="249"/>
    </row>
    <row r="9" spans="1:25" ht="16.5">
      <c r="B9" s="86"/>
      <c r="C9" s="3" t="s">
        <v>161</v>
      </c>
      <c r="D9" s="3" t="s">
        <v>117</v>
      </c>
      <c r="E9" t="s">
        <v>129</v>
      </c>
      <c r="F9" t="s">
        <v>389</v>
      </c>
      <c r="Y9" s="249"/>
    </row>
    <row r="10" spans="1:25">
      <c r="B10" s="86"/>
      <c r="C10" s="12" t="s">
        <v>88</v>
      </c>
      <c r="Y10" s="249"/>
    </row>
    <row r="11" spans="1:25" ht="16.5">
      <c r="B11" s="86"/>
      <c r="C11" s="3" t="s">
        <v>121</v>
      </c>
      <c r="D11" s="3" t="s">
        <v>118</v>
      </c>
      <c r="E11" s="13">
        <v>0</v>
      </c>
      <c r="F11" t="s">
        <v>386</v>
      </c>
      <c r="Y11" s="249"/>
    </row>
    <row r="12" spans="1:25" ht="16.5">
      <c r="B12" s="86"/>
      <c r="C12" s="3" t="s">
        <v>122</v>
      </c>
      <c r="D12" s="3" t="s">
        <v>120</v>
      </c>
      <c r="E12" s="14" t="s">
        <v>130</v>
      </c>
      <c r="F12" t="s">
        <v>387</v>
      </c>
      <c r="Y12" s="249"/>
    </row>
    <row r="13" spans="1:25" ht="16.5">
      <c r="B13" s="86"/>
      <c r="C13" s="3" t="s">
        <v>125</v>
      </c>
      <c r="D13" s="9" t="s">
        <v>124</v>
      </c>
      <c r="E13" s="14" t="s">
        <v>130</v>
      </c>
      <c r="F13" t="s">
        <v>387</v>
      </c>
      <c r="Y13" s="249"/>
    </row>
    <row r="14" spans="1:25">
      <c r="B14" s="86"/>
      <c r="C14" s="12" t="s">
        <v>95</v>
      </c>
      <c r="Y14" s="249"/>
    </row>
    <row r="15" spans="1:25" ht="21">
      <c r="B15" s="86"/>
      <c r="C15" s="3" t="s">
        <v>131</v>
      </c>
      <c r="D15" s="272" t="s">
        <v>128</v>
      </c>
      <c r="E15" s="2" t="s">
        <v>126</v>
      </c>
      <c r="F15" s="2" t="s">
        <v>127</v>
      </c>
      <c r="G15" s="300" t="s">
        <v>382</v>
      </c>
      <c r="H15" s="300" t="s">
        <v>383</v>
      </c>
      <c r="Y15" s="249"/>
    </row>
    <row r="16" spans="1:25">
      <c r="B16" s="86"/>
      <c r="D16" s="283">
        <v>-0.125</v>
      </c>
      <c r="E16" s="294">
        <f xml:space="preserve"> (('Q.3 Normal Stress'!F14*1000000) + 'Q.4 Principal Stress'!$E$11) /2</f>
        <v>31025287.036669191</v>
      </c>
      <c r="F16" s="273">
        <f xml:space="preserve"> SQRT(( (('Q.3 Normal Stress'!F14*1000000) - 'Q.4 Principal Stress'!$E$11) /2)^2 + ('Q.3 Normal Stress'!BM7*1000000)^2)</f>
        <v>31025287.036669191</v>
      </c>
      <c r="G16" s="301">
        <f xml:space="preserve"> (E16 + F16) / 1000000</f>
        <v>62.050574073338382</v>
      </c>
      <c r="H16" s="301">
        <f>( E16 - F16) / 1000000</f>
        <v>0</v>
      </c>
      <c r="Y16" s="249"/>
    </row>
    <row r="17" spans="2:25">
      <c r="B17" s="86"/>
      <c r="D17" s="283">
        <v>-0.124</v>
      </c>
      <c r="E17" s="294">
        <f xml:space="preserve"> (('Q.3 Normal Stress'!F15*1000000) + 'Q.4 Principal Stress'!$E$11) /2</f>
        <v>30777084.740375843</v>
      </c>
      <c r="F17" s="273">
        <f xml:space="preserve"> SQRT(( (('Q.3 Normal Stress'!F15*1000000) - 'Q.4 Principal Stress'!$E$11) /2)^2 + ('Q.3 Normal Stress'!BM8*1000000)^2)</f>
        <v>30777087.058381766</v>
      </c>
      <c r="G17" s="301">
        <f t="shared" ref="G17:G80" si="0" xml:space="preserve"> (E17 + F17) / 1000000</f>
        <v>61.554171798757615</v>
      </c>
      <c r="H17" s="301">
        <f t="shared" ref="H17:H80" si="1">( E17 - F17) / 1000000</f>
        <v>-2.3180059231817721E-6</v>
      </c>
      <c r="Y17" s="249"/>
    </row>
    <row r="18" spans="2:25">
      <c r="B18" s="86"/>
      <c r="D18" s="283">
        <v>-0.123</v>
      </c>
      <c r="E18" s="294">
        <f xml:space="preserve"> (('Q.3 Normal Stress'!F16*1000000) + 'Q.4 Principal Stress'!$E$11) /2</f>
        <v>30528882.444082484</v>
      </c>
      <c r="F18" s="273">
        <f xml:space="preserve"> SQRT(( (('Q.3 Normal Stress'!F16*1000000) - 'Q.4 Principal Stress'!$E$11) /2)^2 + ('Q.3 Normal Stress'!BM9*1000000)^2)</f>
        <v>30528891.71655862</v>
      </c>
      <c r="G18" s="301">
        <f t="shared" si="0"/>
        <v>61.057774160641102</v>
      </c>
      <c r="H18" s="301">
        <f t="shared" si="1"/>
        <v>-9.2724761366844183E-6</v>
      </c>
      <c r="Y18" s="249"/>
    </row>
    <row r="19" spans="2:25">
      <c r="B19" s="86"/>
      <c r="D19" s="283">
        <v>-0.122</v>
      </c>
      <c r="E19" s="294">
        <f xml:space="preserve"> (('Q.3 Normal Stress'!F17*1000000) + 'Q.4 Principal Stress'!$E$11) /2</f>
        <v>30280680.147789132</v>
      </c>
      <c r="F19" s="273">
        <f xml:space="preserve"> SQRT(( (('Q.3 Normal Stress'!F17*1000000) - 'Q.4 Principal Stress'!$E$11) /2)^2 + ('Q.3 Normal Stress'!BM10*1000000)^2)</f>
        <v>30280701.012577519</v>
      </c>
      <c r="G19" s="301">
        <f t="shared" si="0"/>
        <v>60.561381160366658</v>
      </c>
      <c r="H19" s="301">
        <f t="shared" si="1"/>
        <v>-2.0864788386970757E-5</v>
      </c>
      <c r="Y19" s="249"/>
    </row>
    <row r="20" spans="2:25">
      <c r="B20" s="86"/>
      <c r="D20" s="283">
        <v>-0.121</v>
      </c>
      <c r="E20" s="294">
        <f xml:space="preserve"> (('Q.3 Normal Stress'!F18*1000000) + 'Q.4 Principal Stress'!$E$11) /2</f>
        <v>30032477.851495776</v>
      </c>
      <c r="F20" s="273">
        <f xml:space="preserve"> SQRT(( (('Q.3 Normal Stress'!F18*1000000) - 'Q.4 Principal Stress'!$E$11) /2)^2 + ('Q.3 Normal Stress'!BM11*1000000)^2)</f>
        <v>30032514.948779114</v>
      </c>
      <c r="G20" s="301">
        <f t="shared" si="0"/>
        <v>60.064992800274894</v>
      </c>
      <c r="H20" s="301">
        <f t="shared" si="1"/>
        <v>-3.7097283337265251E-5</v>
      </c>
      <c r="Y20" s="249"/>
    </row>
    <row r="21" spans="2:25">
      <c r="B21" s="86"/>
      <c r="D21" s="283">
        <v>-0.12</v>
      </c>
      <c r="E21" s="294">
        <f xml:space="preserve"> (('Q.3 Normal Stress'!F19*1000000) + 'Q.4 Principal Stress'!$E$11) /2</f>
        <v>29784275.555202425</v>
      </c>
      <c r="F21" s="273">
        <f xml:space="preserve"> SQRT(( (('Q.3 Normal Stress'!F19*1000000) - 'Q.4 Principal Stress'!$E$11) /2)^2 + ('Q.3 Normal Stress'!BM12*1000000)^2)</f>
        <v>29784333.52850711</v>
      </c>
      <c r="G21" s="301">
        <f t="shared" si="0"/>
        <v>59.568609083709539</v>
      </c>
      <c r="H21" s="301">
        <f t="shared" si="1"/>
        <v>-5.7973304685205223E-5</v>
      </c>
      <c r="Y21" s="249"/>
    </row>
    <row r="22" spans="2:25">
      <c r="B22" s="86"/>
      <c r="D22" s="283">
        <v>-0.11899999999999999</v>
      </c>
      <c r="E22" s="294">
        <f xml:space="preserve"> (('Q.3 Normal Stress'!F20*1000000) + 'Q.4 Principal Stress'!$E$11) /2</f>
        <v>29536073.258909069</v>
      </c>
      <c r="F22" s="273">
        <f xml:space="preserve"> SQRT(( (('Q.3 Normal Stress'!F20*1000000) - 'Q.4 Principal Stress'!$E$11) /2)^2 + ('Q.3 Normal Stress'!BM13*1000000)^2)</f>
        <v>29536156.756150372</v>
      </c>
      <c r="G22" s="301">
        <f t="shared" si="0"/>
        <v>59.072230015059439</v>
      </c>
      <c r="H22" s="301">
        <f t="shared" si="1"/>
        <v>-8.3497241303324697E-5</v>
      </c>
      <c r="Y22" s="249"/>
    </row>
    <row r="23" spans="2:25">
      <c r="B23" s="86"/>
      <c r="D23" s="283">
        <v>-0.11799999999999999</v>
      </c>
      <c r="E23" s="294">
        <f xml:space="preserve"> (('Q.3 Normal Stress'!F21*1000000) + 'Q.4 Principal Stress'!$E$11) /2</f>
        <v>29287870.962615717</v>
      </c>
      <c r="F23" s="273">
        <f xml:space="preserve"> SQRT(( (('Q.3 Normal Stress'!F21*1000000) - 'Q.4 Principal Stress'!$E$11) /2)^2 + ('Q.3 Normal Stress'!BM14*1000000)^2)</f>
        <v>29287984.637187228</v>
      </c>
      <c r="G23" s="301">
        <f t="shared" si="0"/>
        <v>58.575855599802942</v>
      </c>
      <c r="H23" s="301">
        <f t="shared" si="1"/>
        <v>-1.1367457151040435E-4</v>
      </c>
      <c r="Y23" s="249"/>
    </row>
    <row r="24" spans="2:25">
      <c r="B24" s="86"/>
      <c r="D24" s="283">
        <v>-0.11700000000000001</v>
      </c>
      <c r="E24" s="294">
        <f xml:space="preserve"> (('Q.3 Normal Stress'!F22*1000000) + 'Q.4 Principal Stress'!$E$11) /2</f>
        <v>29039668.666322365</v>
      </c>
      <c r="F24" s="273">
        <f xml:space="preserve"> SQRT(( (('Q.3 Normal Stress'!F22*1000000) - 'Q.4 Principal Stress'!$E$11) /2)^2 + ('Q.3 Normal Stress'!BM15*1000000)^2)</f>
        <v>29039817.178231977</v>
      </c>
      <c r="G24" s="301">
        <f t="shared" si="0"/>
        <v>58.079485844554341</v>
      </c>
      <c r="H24" s="301">
        <f t="shared" si="1"/>
        <v>-1.4851190961152316E-4</v>
      </c>
      <c r="Y24" s="249"/>
    </row>
    <row r="25" spans="2:25">
      <c r="B25" s="86"/>
      <c r="D25" s="283">
        <v>-0.11600000000000001</v>
      </c>
      <c r="E25" s="294">
        <f xml:space="preserve"> (('Q.3 Normal Stress'!F23*1000000) + 'Q.4 Principal Stress'!$E$11) /2</f>
        <v>28791466.370029014</v>
      </c>
      <c r="F25" s="273">
        <f xml:space="preserve"> SQRT(( (('Q.3 Normal Stress'!F23*1000000) - 'Q.4 Principal Stress'!$E$11) /2)^2 + ('Q.3 Normal Stress'!BM16*1000000)^2)</f>
        <v>28791654.387083862</v>
      </c>
      <c r="G25" s="301">
        <f t="shared" si="0"/>
        <v>57.583120757112873</v>
      </c>
      <c r="H25" s="301">
        <f t="shared" si="1"/>
        <v>-1.8801705484837293E-4</v>
      </c>
      <c r="Y25" s="249"/>
    </row>
    <row r="26" spans="2:25">
      <c r="B26" s="86"/>
      <c r="D26" s="283">
        <v>-0.115</v>
      </c>
      <c r="E26" s="294">
        <f xml:space="preserve"> (('Q.3 Normal Stress'!F24*1000000) + 'Q.4 Principal Stress'!$E$11) /2</f>
        <v>28543264.073735658</v>
      </c>
      <c r="F26" s="273">
        <f xml:space="preserve"> SQRT(( (('Q.3 Normal Stress'!F24*1000000) - 'Q.4 Principal Stress'!$E$11) /2)^2 + ('Q.3 Normal Stress'!BM17*1000000)^2)</f>
        <v>28543496.272778571</v>
      </c>
      <c r="G26" s="301">
        <f t="shared" si="0"/>
        <v>57.086760346514225</v>
      </c>
      <c r="H26" s="301">
        <f t="shared" si="1"/>
        <v>-2.3219904291257263E-4</v>
      </c>
      <c r="Y26" s="249"/>
    </row>
    <row r="27" spans="2:25">
      <c r="B27" s="86"/>
      <c r="D27" s="283">
        <v>-0.114</v>
      </c>
      <c r="E27" s="294">
        <f xml:space="preserve"> (('Q.3 Normal Stress'!F25*1000000) + 'Q.4 Principal Stress'!$E$11) /2</f>
        <v>28295061.777442306</v>
      </c>
      <c r="F27" s="273">
        <f xml:space="preserve"> SQRT(( (('Q.3 Normal Stress'!F25*1000000) - 'Q.4 Principal Stress'!$E$11) /2)^2 + ('Q.3 Normal Stress'!BM18*1000000)^2)</f>
        <v>28295342.845642429</v>
      </c>
      <c r="G27" s="301">
        <f t="shared" si="0"/>
        <v>56.590404623084737</v>
      </c>
      <c r="H27" s="301">
        <f t="shared" si="1"/>
        <v>-2.8106820012256504E-4</v>
      </c>
      <c r="Y27" s="249"/>
    </row>
    <row r="28" spans="2:25">
      <c r="B28" s="86"/>
      <c r="D28" s="283">
        <v>-0.113</v>
      </c>
      <c r="E28" s="294">
        <f xml:space="preserve"> (('Q.3 Normal Stress'!F26*1000000) + 'Q.4 Principal Stress'!$E$11) /2</f>
        <v>28046859.481148951</v>
      </c>
      <c r="F28" s="273">
        <f xml:space="preserve"> SQRT(( (('Q.3 Normal Stress'!F26*1000000) - 'Q.4 Principal Stress'!$E$11) /2)^2 + ('Q.3 Normal Stress'!BM19*1000000)^2)</f>
        <v>28047194.117349483</v>
      </c>
      <c r="G28" s="301">
        <f t="shared" si="0"/>
        <v>56.094053598498434</v>
      </c>
      <c r="H28" s="301">
        <f t="shared" si="1"/>
        <v>-3.3463620053231718E-4</v>
      </c>
      <c r="Y28" s="249"/>
    </row>
    <row r="29" spans="2:25">
      <c r="B29" s="86"/>
      <c r="D29" s="283">
        <v>-0.112</v>
      </c>
      <c r="E29" s="294">
        <f xml:space="preserve"> (('Q.3 Normal Stress'!F27*1000000) + 'Q.4 Principal Stress'!$E$11) /2</f>
        <v>27798657.184855599</v>
      </c>
      <c r="F29" s="273">
        <f xml:space="preserve"> SQRT(( (('Q.3 Normal Stress'!F27*1000000) - 'Q.4 Principal Stress'!$E$11) /2)^2 + ('Q.3 Normal Stress'!BM20*1000000)^2)</f>
        <v>27799050.100981642</v>
      </c>
      <c r="G29" s="301">
        <f t="shared" si="0"/>
        <v>55.597707285837238</v>
      </c>
      <c r="H29" s="301">
        <f t="shared" si="1"/>
        <v>-3.9291612604260446E-4</v>
      </c>
      <c r="Y29" s="249"/>
    </row>
    <row r="30" spans="2:25">
      <c r="B30" s="86"/>
      <c r="D30" s="283">
        <v>-0.111</v>
      </c>
      <c r="E30" s="294">
        <f xml:space="preserve"> (('Q.3 Normal Stress'!F28*1000000) + 'Q.4 Principal Stress'!$E$11) /2</f>
        <v>27550454.88856224</v>
      </c>
      <c r="F30" s="273">
        <f xml:space="preserve"> SQRT(( (('Q.3 Normal Stress'!F28*1000000) - 'Q.4 Principal Stress'!$E$11) /2)^2 + ('Q.3 Normal Stress'!BM21*1000000)^2)</f>
        <v>27550910.811092041</v>
      </c>
      <c r="G30" s="301">
        <f t="shared" si="0"/>
        <v>55.101365699654281</v>
      </c>
      <c r="H30" s="301">
        <f t="shared" si="1"/>
        <v>-4.5592252980172635E-4</v>
      </c>
      <c r="Y30" s="249"/>
    </row>
    <row r="31" spans="2:25">
      <c r="B31" s="86"/>
      <c r="D31" s="283">
        <v>-0.11</v>
      </c>
      <c r="E31" s="294">
        <f xml:space="preserve"> (('Q.3 Normal Stress'!F29*1000000) + 'Q.4 Principal Stress'!$E$11) /2</f>
        <v>27302252.592268888</v>
      </c>
      <c r="F31" s="273">
        <f xml:space="preserve"> SQRT(( (('Q.3 Normal Stress'!F29*1000000) - 'Q.4 Principal Stress'!$E$11) /2)^2 + ('Q.3 Normal Stress'!BM22*1000000)^2)</f>
        <v>27302776.263771903</v>
      </c>
      <c r="G31" s="301">
        <f t="shared" si="0"/>
        <v>54.605028856040789</v>
      </c>
      <c r="H31" s="301">
        <f t="shared" si="1"/>
        <v>-5.2367150301486259E-4</v>
      </c>
      <c r="Y31" s="249"/>
    </row>
    <row r="32" spans="2:25">
      <c r="B32" s="86"/>
      <c r="D32" s="283">
        <v>-0.109</v>
      </c>
      <c r="E32" s="294">
        <f xml:space="preserve"> (('Q.3 Normal Stress'!F30*1000000) + 'Q.4 Principal Stress'!$E$11) /2</f>
        <v>27054050.29597554</v>
      </c>
      <c r="F32" s="273">
        <f xml:space="preserve"> SQRT(( (('Q.3 Normal Stress'!F30*1000000) - 'Q.4 Principal Stress'!$E$11) /2)^2 + ('Q.3 Normal Stress'!BM23*1000000)^2)</f>
        <v>27054646.476721015</v>
      </c>
      <c r="G32" s="301">
        <f t="shared" si="0"/>
        <v>54.108696772696554</v>
      </c>
      <c r="H32" s="301">
        <f t="shared" si="1"/>
        <v>-5.9618074547499421E-4</v>
      </c>
      <c r="Y32" s="249"/>
    </row>
    <row r="33" spans="2:25">
      <c r="B33" s="86"/>
      <c r="D33" s="283">
        <v>-0.108</v>
      </c>
      <c r="E33" s="294">
        <f xml:space="preserve"> (('Q.3 Normal Stress'!F31*1000000) + 'Q.4 Principal Stress'!$E$11) /2</f>
        <v>26805847.999682181</v>
      </c>
      <c r="F33" s="273">
        <f xml:space="preserve"> SQRT(( (('Q.3 Normal Stress'!F31*1000000) - 'Q.4 Principal Stress'!$E$11) /2)^2 + ('Q.3 Normal Stress'!BM24*1000000)^2)</f>
        <v>26806521.469322134</v>
      </c>
      <c r="G33" s="301">
        <f t="shared" si="0"/>
        <v>53.612369469004321</v>
      </c>
      <c r="H33" s="301">
        <f t="shared" si="1"/>
        <v>-6.7346963995322583E-4</v>
      </c>
      <c r="Y33" s="249"/>
    </row>
    <row r="34" spans="2:25">
      <c r="B34" s="86"/>
      <c r="D34" s="283">
        <v>-0.107</v>
      </c>
      <c r="E34" s="294">
        <f xml:space="preserve"> (('Q.3 Normal Stress'!F32*1000000) + 'Q.4 Principal Stress'!$E$11) /2</f>
        <v>26557645.703388829</v>
      </c>
      <c r="F34" s="273">
        <f xml:space="preserve"> SQRT(( (('Q.3 Normal Stress'!F32*1000000) - 'Q.4 Principal Stress'!$E$11) /2)^2 + ('Q.3 Normal Stress'!BM25*1000000)^2)</f>
        <v>26558401.262719642</v>
      </c>
      <c r="G34" s="301">
        <f t="shared" si="0"/>
        <v>53.11604696610847</v>
      </c>
      <c r="H34" s="301">
        <f t="shared" si="1"/>
        <v>-7.5555933081358675E-4</v>
      </c>
      <c r="Y34" s="249"/>
    </row>
    <row r="35" spans="2:25">
      <c r="B35" s="86"/>
      <c r="D35" s="283">
        <v>-0.106</v>
      </c>
      <c r="E35" s="294">
        <f xml:space="preserve"> (('Q.3 Normal Stress'!F33*1000000) + 'Q.4 Principal Stress'!$E$11) /2</f>
        <v>26309443.407095473</v>
      </c>
      <c r="F35" s="273">
        <f xml:space="preserve"> SQRT(( (('Q.3 Normal Stress'!F33*1000000) - 'Q.4 Principal Stress'!$E$11) /2)^2 + ('Q.3 Normal Stress'!BM26*1000000)^2)</f>
        <v>26310285.879902482</v>
      </c>
      <c r="G35" s="301">
        <f t="shared" si="0"/>
        <v>52.619729286997959</v>
      </c>
      <c r="H35" s="301">
        <f t="shared" si="1"/>
        <v>-8.424728070087731E-4</v>
      </c>
      <c r="Y35" s="249"/>
    </row>
    <row r="36" spans="2:25">
      <c r="B36" s="86"/>
      <c r="D36" s="283">
        <v>-0.105</v>
      </c>
      <c r="E36" s="294">
        <f xml:space="preserve"> (('Q.3 Normal Stress'!F34*1000000) + 'Q.4 Principal Stress'!$E$11) /2</f>
        <v>26061241.110802121</v>
      </c>
      <c r="F36" s="273">
        <f xml:space="preserve"> SQRT(( (('Q.3 Normal Stress'!F34*1000000) - 'Q.4 Principal Stress'!$E$11) /2)^2 + ('Q.3 Normal Stress'!BM27*1000000)^2)</f>
        <v>26062175.345791984</v>
      </c>
      <c r="G36" s="301">
        <f t="shared" si="0"/>
        <v>52.123416456594107</v>
      </c>
      <c r="H36" s="301">
        <f t="shared" si="1"/>
        <v>-9.3423498986288907E-4</v>
      </c>
      <c r="Y36" s="249"/>
    </row>
    <row r="37" spans="2:25">
      <c r="B37" s="86"/>
      <c r="D37" s="283">
        <v>-0.104</v>
      </c>
      <c r="E37" s="294">
        <f xml:space="preserve"> (('Q.3 Normal Stress'!F35*1000000) + 'Q.4 Principal Stress'!$E$11) /2</f>
        <v>25813038.814508766</v>
      </c>
      <c r="F37" s="273">
        <f xml:space="preserve"> SQRT(( (('Q.3 Normal Stress'!F35*1000000) - 'Q.4 Principal Stress'!$E$11) /2)^2 + ('Q.3 Normal Stress'!BM28*1000000)^2)</f>
        <v>25819149.53499971</v>
      </c>
      <c r="G37" s="301">
        <f t="shared" si="0"/>
        <v>51.632188349508482</v>
      </c>
      <c r="H37" s="301">
        <f t="shared" si="1"/>
        <v>-6.1107204909436408E-3</v>
      </c>
      <c r="Y37" s="249"/>
    </row>
    <row r="38" spans="2:25">
      <c r="B38" s="86"/>
      <c r="D38" s="283">
        <v>-0.10299999999999999</v>
      </c>
      <c r="E38" s="294">
        <f xml:space="preserve"> (('Q.3 Normal Stress'!F36*1000000) + 'Q.4 Principal Stress'!$E$11) /2</f>
        <v>25564836.518215414</v>
      </c>
      <c r="F38" s="273">
        <f xml:space="preserve"> SQRT(( (('Q.3 Normal Stress'!F36*1000000) - 'Q.4 Principal Stress'!$E$11) /2)^2 + ('Q.3 Normal Stress'!BM29*1000000)^2)</f>
        <v>25571226.609160785</v>
      </c>
      <c r="G38" s="301">
        <f t="shared" si="0"/>
        <v>51.136063127376197</v>
      </c>
      <c r="H38" s="301">
        <f t="shared" si="1"/>
        <v>-6.3900909453704956E-3</v>
      </c>
      <c r="Y38" s="249"/>
    </row>
    <row r="39" spans="2:25">
      <c r="B39" s="86"/>
      <c r="D39" s="283">
        <v>-0.10199999999999999</v>
      </c>
      <c r="E39" s="294">
        <f xml:space="preserve"> (('Q.3 Normal Stress'!F37*1000000) + 'Q.4 Principal Stress'!$E$11) /2</f>
        <v>25316634.221922059</v>
      </c>
      <c r="F39" s="273">
        <f xml:space="preserve"> SQRT(( (('Q.3 Normal Stress'!F37*1000000) - 'Q.4 Principal Stress'!$E$11) /2)^2 + ('Q.3 Normal Stress'!BM30*1000000)^2)</f>
        <v>25323310.847410787</v>
      </c>
      <c r="G39" s="301">
        <f t="shared" si="0"/>
        <v>50.639945069332846</v>
      </c>
      <c r="H39" s="301">
        <f t="shared" si="1"/>
        <v>-6.6766254887282847E-3</v>
      </c>
      <c r="Y39" s="249"/>
    </row>
    <row r="40" spans="2:25">
      <c r="B40" s="86"/>
      <c r="D40" s="283">
        <v>-0.10100000000000001</v>
      </c>
      <c r="E40" s="294">
        <f xml:space="preserve"> (('Q.3 Normal Stress'!F38*1000000) + 'Q.4 Principal Stress'!$E$11) /2</f>
        <v>25068431.925628711</v>
      </c>
      <c r="F40" s="273">
        <f xml:space="preserve"> SQRT(( (('Q.3 Normal Stress'!F38*1000000) - 'Q.4 Principal Stress'!$E$11) /2)^2 + ('Q.3 Normal Stress'!BM31*1000000)^2)</f>
        <v>25075402.349356193</v>
      </c>
      <c r="G40" s="301">
        <f t="shared" si="0"/>
        <v>50.143834274984904</v>
      </c>
      <c r="H40" s="301">
        <f t="shared" si="1"/>
        <v>-6.9704237274825576E-3</v>
      </c>
      <c r="Y40" s="249"/>
    </row>
    <row r="41" spans="2:25">
      <c r="B41" s="86"/>
      <c r="D41" s="283">
        <v>-0.1</v>
      </c>
      <c r="E41" s="294">
        <f xml:space="preserve"> (('Q.3 Normal Stress'!F39*1000000) + 'Q.4 Principal Stress'!$E$11) /2</f>
        <v>24820229.629335355</v>
      </c>
      <c r="F41" s="273">
        <f xml:space="preserve"> SQRT(( (('Q.3 Normal Stress'!F39*1000000) - 'Q.4 Principal Stress'!$E$11) /2)^2 + ('Q.3 Normal Stress'!BM32*1000000)^2)</f>
        <v>24827501.219687797</v>
      </c>
      <c r="G41" s="301">
        <f t="shared" si="0"/>
        <v>49.647730849023148</v>
      </c>
      <c r="H41" s="301">
        <f t="shared" si="1"/>
        <v>-7.2715903524421159E-3</v>
      </c>
      <c r="Y41" s="249"/>
    </row>
    <row r="42" spans="2:25">
      <c r="B42" s="86"/>
      <c r="D42" s="283">
        <v>-9.9000000000000005E-2</v>
      </c>
      <c r="E42" s="294">
        <f xml:space="preserve"> (('Q.3 Normal Stress'!F40*1000000) + 'Q.4 Principal Stress'!$E$11) /2</f>
        <v>24572027.333042003</v>
      </c>
      <c r="F42" s="273">
        <f xml:space="preserve"> SQRT(( (('Q.3 Normal Stress'!F40*1000000) - 'Q.4 Principal Stress'!$E$11) /2)^2 + ('Q.3 Normal Stress'!BM33*1000000)^2)</f>
        <v>24579607.56843688</v>
      </c>
      <c r="G42" s="301">
        <f t="shared" si="0"/>
        <v>49.151634901478886</v>
      </c>
      <c r="H42" s="301">
        <f t="shared" si="1"/>
        <v>-7.5802353948764504E-3</v>
      </c>
      <c r="Y42" s="249"/>
    </row>
    <row r="43" spans="2:25">
      <c r="B43" s="86"/>
      <c r="D43" s="283">
        <v>-9.8000000000000004E-2</v>
      </c>
      <c r="E43" s="294">
        <f xml:space="preserve"> (('Q.3 Normal Stress'!F41*1000000) + 'Q.4 Principal Stress'!$E$11) /2</f>
        <v>24323825.036748648</v>
      </c>
      <c r="F43" s="273">
        <f xml:space="preserve"> SQRT(( (('Q.3 Normal Stress'!F41*1000000) - 'Q.4 Principal Stress'!$E$11) /2)^2 + ('Q.3 Normal Stress'!BM34*1000000)^2)</f>
        <v>24331721.511246875</v>
      </c>
      <c r="G43" s="301">
        <f t="shared" si="0"/>
        <v>48.65554654799552</v>
      </c>
      <c r="H43" s="301">
        <f t="shared" si="1"/>
        <v>-7.8964744982272378E-3</v>
      </c>
      <c r="Y43" s="249"/>
    </row>
    <row r="44" spans="2:25">
      <c r="B44" s="86"/>
      <c r="D44" s="283">
        <v>-9.7000000000000003E-2</v>
      </c>
      <c r="E44" s="294">
        <f xml:space="preserve"> (('Q.3 Normal Stress'!F42*1000000) + 'Q.4 Principal Stress'!$E$11) /2</f>
        <v>24075622.740455296</v>
      </c>
      <c r="F44" s="273">
        <f xml:space="preserve"> SQRT(( (('Q.3 Normal Stress'!F42*1000000) - 'Q.4 Principal Stress'!$E$11) /2)^2 + ('Q.3 Normal Stress'!BM35*1000000)^2)</f>
        <v>24083843.169661839</v>
      </c>
      <c r="G44" s="301">
        <f t="shared" si="0"/>
        <v>48.159465910117135</v>
      </c>
      <c r="H44" s="301">
        <f t="shared" si="1"/>
        <v>-8.2204292065426714E-3</v>
      </c>
      <c r="Y44" s="249"/>
    </row>
    <row r="45" spans="2:25">
      <c r="B45" s="86"/>
      <c r="D45" s="283">
        <v>-9.6000000000000002E-2</v>
      </c>
      <c r="E45" s="294">
        <f xml:space="preserve"> (('Q.3 Normal Stress'!F43*1000000) + 'Q.4 Principal Stress'!$E$11) /2</f>
        <v>23827420.44416194</v>
      </c>
      <c r="F45" s="273">
        <f xml:space="preserve"> SQRT(( (('Q.3 Normal Stress'!F43*1000000) - 'Q.4 Principal Stress'!$E$11) /2)^2 + ('Q.3 Normal Stress'!BM36*1000000)^2)</f>
        <v>23835972.671432909</v>
      </c>
      <c r="G45" s="301">
        <f t="shared" si="0"/>
        <v>47.66339311559485</v>
      </c>
      <c r="H45" s="301">
        <f t="shared" si="1"/>
        <v>-8.552227270968259E-3</v>
      </c>
      <c r="Y45" s="249"/>
    </row>
    <row r="46" spans="2:25">
      <c r="B46" s="86"/>
      <c r="D46" s="283">
        <v>-9.5000000000000001E-2</v>
      </c>
      <c r="E46" s="294">
        <f xml:space="preserve"> (('Q.3 Normal Stress'!F44*1000000) + 'Q.4 Principal Stress'!$E$11) /2</f>
        <v>23579218.147868585</v>
      </c>
      <c r="F46" s="273">
        <f xml:space="preserve"> SQRT(( (('Q.3 Normal Stress'!F44*1000000) - 'Q.4 Principal Stress'!$E$11) /2)^2 + ('Q.3 Normal Stress'!BM37*1000000)^2)</f>
        <v>23588110.150843993</v>
      </c>
      <c r="G46" s="301">
        <f t="shared" si="0"/>
        <v>47.167328298712583</v>
      </c>
      <c r="H46" s="301">
        <f t="shared" si="1"/>
        <v>-8.8920029754079883E-3</v>
      </c>
      <c r="Y46" s="249"/>
    </row>
    <row r="47" spans="2:25">
      <c r="B47" s="86"/>
      <c r="D47" s="283">
        <v>-9.4E-2</v>
      </c>
      <c r="E47" s="294">
        <f xml:space="preserve"> (('Q.3 Normal Stress'!F45*1000000) + 'Q.4 Principal Stress'!$E$11) /2</f>
        <v>23331015.851575233</v>
      </c>
      <c r="F47" s="273">
        <f xml:space="preserve"> SQRT(( (('Q.3 Normal Stress'!F45*1000000) - 'Q.4 Principal Stress'!$E$11) /2)^2 + ('Q.3 Normal Stress'!BM38*1000000)^2)</f>
        <v>23340255.749058232</v>
      </c>
      <c r="G47" s="301">
        <f t="shared" si="0"/>
        <v>46.671271600633467</v>
      </c>
      <c r="H47" s="301">
        <f t="shared" si="1"/>
        <v>-9.2398974829986692E-3</v>
      </c>
      <c r="Y47" s="249"/>
    </row>
    <row r="48" spans="2:25">
      <c r="B48" s="86"/>
      <c r="D48" s="283">
        <v>-9.2999999999999999E-2</v>
      </c>
      <c r="E48" s="294">
        <f xml:space="preserve"> (('Q.3 Normal Stress'!F46*1000000) + 'Q.4 Principal Stress'!$E$11) /2</f>
        <v>23082813.555281878</v>
      </c>
      <c r="F48" s="273">
        <f xml:space="preserve"> SQRT(( (('Q.3 Normal Stress'!F46*1000000) - 'Q.4 Principal Stress'!$E$11) /2)^2 + ('Q.3 Normal Stress'!BM39*1000000)^2)</f>
        <v>23092409.61448665</v>
      </c>
      <c r="G48" s="301">
        <f t="shared" si="0"/>
        <v>46.175223169768529</v>
      </c>
      <c r="H48" s="301">
        <f t="shared" si="1"/>
        <v>-9.5960592047721147E-3</v>
      </c>
      <c r="Y48" s="249"/>
    </row>
    <row r="49" spans="2:25">
      <c r="B49" s="86"/>
      <c r="D49" s="283">
        <v>-9.1999999999999998E-2</v>
      </c>
      <c r="E49" s="294">
        <f xml:space="preserve"> (('Q.3 Normal Stress'!F47*1000000) + 'Q.4 Principal Stress'!$E$11) /2</f>
        <v>22834611.258988526</v>
      </c>
      <c r="F49" s="273">
        <f xml:space="preserve"> SQRT(( (('Q.3 Normal Stress'!F47*1000000) - 'Q.4 Principal Stress'!$E$11) /2)^2 + ('Q.3 Normal Stress'!BM40*1000000)^2)</f>
        <v>22844571.903180853</v>
      </c>
      <c r="G49" s="301">
        <f t="shared" si="0"/>
        <v>45.67918316216938</v>
      </c>
      <c r="H49" s="301">
        <f t="shared" si="1"/>
        <v>-9.9606441923268136E-3</v>
      </c>
      <c r="Y49" s="249"/>
    </row>
    <row r="50" spans="2:25">
      <c r="B50" s="86"/>
      <c r="D50" s="283">
        <v>-9.0999999999999998E-2</v>
      </c>
      <c r="E50" s="294">
        <f xml:space="preserve"> (('Q.3 Normal Stress'!F48*1000000) + 'Q.4 Principal Stress'!$E$11) /2</f>
        <v>22586408.962695174</v>
      </c>
      <c r="F50" s="273">
        <f xml:space="preserve"> SQRT(( (('Q.3 Normal Stress'!F48*1000000) - 'Q.4 Principal Stress'!$E$11) /2)^2 + ('Q.3 Normal Stress'!BM41*1000000)^2)</f>
        <v>22596742.779251449</v>
      </c>
      <c r="G50" s="301">
        <f t="shared" si="0"/>
        <v>45.183151741946624</v>
      </c>
      <c r="H50" s="301">
        <f t="shared" si="1"/>
        <v>-1.0333816556274892E-2</v>
      </c>
      <c r="Y50" s="249"/>
    </row>
    <row r="51" spans="2:25">
      <c r="B51" s="86"/>
      <c r="D51" s="283">
        <v>-0.09</v>
      </c>
      <c r="E51" s="294">
        <f xml:space="preserve"> (('Q.3 Normal Stress'!F49*1000000) + 'Q.4 Principal Stress'!$E$11) /2</f>
        <v>22338206.666401818</v>
      </c>
      <c r="F51" s="273">
        <f xml:space="preserve"> SQRT(( (('Q.3 Normal Stress'!F49*1000000) - 'Q.4 Principal Stress'!$E$11) /2)^2 + ('Q.3 Normal Stress'!BM42*1000000)^2)</f>
        <v>22348922.415314268</v>
      </c>
      <c r="G51" s="301">
        <f t="shared" si="0"/>
        <v>44.687129081716094</v>
      </c>
      <c r="H51" s="301">
        <f t="shared" si="1"/>
        <v>-1.0715748912449925E-2</v>
      </c>
      <c r="Y51" s="249"/>
    </row>
    <row r="52" spans="2:25">
      <c r="B52" s="86"/>
      <c r="D52" s="283">
        <v>-8.8999999999999996E-2</v>
      </c>
      <c r="E52" s="294">
        <f xml:space="preserve"> (('Q.3 Normal Stress'!F50*1000000) + 'Q.4 Principal Stress'!$E$11) /2</f>
        <v>22090004.370108463</v>
      </c>
      <c r="F52" s="273">
        <f xml:space="preserve"> SQRT(( (('Q.3 Normal Stress'!F50*1000000) - 'Q.4 Principal Stress'!$E$11) /2)^2 + ('Q.3 Normal Stress'!BM43*1000000)^2)</f>
        <v>22101110.99296657</v>
      </c>
      <c r="G52" s="301">
        <f t="shared" si="0"/>
        <v>44.191115363075035</v>
      </c>
      <c r="H52" s="301">
        <f t="shared" si="1"/>
        <v>-1.1106622858107091E-2</v>
      </c>
      <c r="Y52" s="249"/>
    </row>
    <row r="53" spans="2:25">
      <c r="B53" s="86"/>
      <c r="D53" s="283">
        <v>-8.7999999999999995E-2</v>
      </c>
      <c r="E53" s="294">
        <f xml:space="preserve"> (('Q.3 Normal Stress'!F51*1000000) + 'Q.4 Principal Stress'!$E$11) /2</f>
        <v>21841802.073815111</v>
      </c>
      <c r="F53" s="273">
        <f xml:space="preserve"> SQRT(( (('Q.3 Normal Stress'!F51*1000000) - 'Q.4 Principal Stress'!$E$11) /2)^2 + ('Q.3 Normal Stress'!BM44*1000000)^2)</f>
        <v>21853308.703295536</v>
      </c>
      <c r="G53" s="301">
        <f t="shared" si="0"/>
        <v>43.695110777110649</v>
      </c>
      <c r="H53" s="301">
        <f t="shared" si="1"/>
        <v>-1.1506629480425268E-2</v>
      </c>
      <c r="Y53" s="249"/>
    </row>
    <row r="54" spans="2:25">
      <c r="B54" s="86"/>
      <c r="D54" s="283">
        <v>-8.6999999999999994E-2</v>
      </c>
      <c r="E54" s="294">
        <f xml:space="preserve"> (('Q.3 Normal Stress'!F52*1000000) + 'Q.4 Principal Stress'!$E$11) /2</f>
        <v>21593599.777521756</v>
      </c>
      <c r="F54" s="273">
        <f xml:space="preserve"> SQRT(( (('Q.3 Normal Stress'!F52*1000000) - 'Q.4 Principal Stress'!$E$11) /2)^2 + ('Q.3 Normal Stress'!BM45*1000000)^2)</f>
        <v>21605515.747421727</v>
      </c>
      <c r="G54" s="301">
        <f t="shared" si="0"/>
        <v>43.199115524943487</v>
      </c>
      <c r="H54" s="301">
        <f t="shared" si="1"/>
        <v>-1.1915969899971039E-2</v>
      </c>
      <c r="Y54" s="249"/>
    </row>
    <row r="55" spans="2:25">
      <c r="B55" s="86"/>
      <c r="D55" s="283">
        <v>-8.5999999999999993E-2</v>
      </c>
      <c r="E55" s="294">
        <f xml:space="preserve"> (('Q.3 Normal Stress'!F53*1000000) + 'Q.4 Principal Stress'!$E$11) /2</f>
        <v>21345397.481228404</v>
      </c>
      <c r="F55" s="273">
        <f xml:space="preserve"> SQRT(( (('Q.3 Normal Stress'!F53*1000000) - 'Q.4 Principal Stress'!$E$11) /2)^2 + ('Q.3 Normal Stress'!BM46*1000000)^2)</f>
        <v>21357732.337080266</v>
      </c>
      <c r="G55" s="301">
        <f t="shared" si="0"/>
        <v>42.703129818308668</v>
      </c>
      <c r="H55" s="301">
        <f t="shared" si="1"/>
        <v>-1.2334855851862579E-2</v>
      </c>
      <c r="Y55" s="249"/>
    </row>
    <row r="56" spans="2:25">
      <c r="B56" s="86"/>
      <c r="D56" s="283">
        <v>-8.5000000000000006E-2</v>
      </c>
      <c r="E56" s="294">
        <f xml:space="preserve"> (('Q.3 Normal Stress'!F54*1000000) + 'Q.4 Principal Stress'!$E$11) /2</f>
        <v>21097195.184935052</v>
      </c>
      <c r="F56" s="273">
        <f xml:space="preserve"> SQRT(( (('Q.3 Normal Stress'!F54*1000000) - 'Q.4 Principal Stress'!$E$11) /2)^2 + ('Q.3 Normal Stress'!BM47*1000000)^2)</f>
        <v>21109958.695242867</v>
      </c>
      <c r="G56" s="301">
        <f t="shared" si="0"/>
        <v>42.207153880177913</v>
      </c>
      <c r="H56" s="301">
        <f t="shared" si="1"/>
        <v>-1.2763510307814925E-2</v>
      </c>
      <c r="Y56" s="249"/>
    </row>
    <row r="57" spans="2:25">
      <c r="B57" s="86"/>
      <c r="D57" s="283">
        <v>-8.4000000000000005E-2</v>
      </c>
      <c r="E57" s="294">
        <f xml:space="preserve"> (('Q.3 Normal Stress'!F55*1000000) + 'Q.4 Principal Stress'!$E$11) /2</f>
        <v>20848992.8886417</v>
      </c>
      <c r="F57" s="273">
        <f xml:space="preserve"> SQRT(( (('Q.3 Normal Stress'!F55*1000000) - 'Q.4 Principal Stress'!$E$11) /2)^2 + ('Q.3 Normal Stress'!BM48*1000000)^2)</f>
        <v>20862195.056784108</v>
      </c>
      <c r="G57" s="301">
        <f t="shared" si="0"/>
        <v>41.711187945425806</v>
      </c>
      <c r="H57" s="301">
        <f t="shared" si="1"/>
        <v>-1.3202168142408132E-2</v>
      </c>
      <c r="Y57" s="249"/>
    </row>
    <row r="58" spans="2:25">
      <c r="B58" s="86"/>
      <c r="D58" s="283">
        <v>-8.3000000000000004E-2</v>
      </c>
      <c r="E58" s="294">
        <f xml:space="preserve"> (('Q.3 Normal Stress'!F56*1000000) + 'Q.4 Principal Stress'!$E$11) /2</f>
        <v>20600790.592348345</v>
      </c>
      <c r="F58" s="273">
        <f xml:space="preserve"> SQRT(( (('Q.3 Normal Stress'!F56*1000000) - 'Q.4 Principal Stress'!$E$11) /2)^2 + ('Q.3 Normal Stress'!BM49*1000000)^2)</f>
        <v>20614441.669195607</v>
      </c>
      <c r="G58" s="301">
        <f t="shared" si="0"/>
        <v>41.215232261543953</v>
      </c>
      <c r="H58" s="301">
        <f t="shared" si="1"/>
        <v>-1.365107684726268E-2</v>
      </c>
      <c r="Y58" s="249"/>
    </row>
    <row r="59" spans="2:25">
      <c r="B59" s="86"/>
      <c r="D59" s="283">
        <v>-8.2000000000000003E-2</v>
      </c>
      <c r="E59" s="294">
        <f xml:space="preserve"> (('Q.3 Normal Stress'!F57*1000000) + 'Q.4 Principal Stress'!$E$11) /2</f>
        <v>20352588.296054993</v>
      </c>
      <c r="F59" s="273">
        <f xml:space="preserve"> SQRT(( (('Q.3 Normal Stress'!F57*1000000) - 'Q.4 Principal Stress'!$E$11) /2)^2 + ('Q.3 Normal Stress'!BM50*1000000)^2)</f>
        <v>20366698.793352272</v>
      </c>
      <c r="G59" s="301">
        <f t="shared" si="0"/>
        <v>40.719287089407267</v>
      </c>
      <c r="H59" s="301">
        <f t="shared" si="1"/>
        <v>-1.4110497297279537E-2</v>
      </c>
      <c r="Y59" s="249"/>
    </row>
    <row r="60" spans="2:25">
      <c r="B60" s="86"/>
      <c r="D60" s="283">
        <v>-8.1000000000000003E-2</v>
      </c>
      <c r="E60" s="294">
        <f xml:space="preserve"> (('Q.3 Normal Stress'!F58*1000000) + 'Q.4 Principal Stress'!$E$11) /2</f>
        <v>20104385.999761637</v>
      </c>
      <c r="F60" s="273">
        <f xml:space="preserve"> SQRT(( (('Q.3 Normal Stress'!F58*1000000) - 'Q.4 Principal Stress'!$E$11) /2)^2 + ('Q.3 Normal Stress'!BM51*1000000)^2)</f>
        <v>20118966.704334941</v>
      </c>
      <c r="G60" s="301">
        <f t="shared" si="0"/>
        <v>40.223352704096577</v>
      </c>
      <c r="H60" s="301">
        <f t="shared" si="1"/>
        <v>-1.4580704573303462E-2</v>
      </c>
      <c r="Y60" s="249"/>
    </row>
    <row r="61" spans="2:25">
      <c r="B61" s="86"/>
      <c r="D61" s="283">
        <v>-0.08</v>
      </c>
      <c r="E61" s="294">
        <f xml:space="preserve"> (('Q.3 Normal Stress'!F59*1000000) + 'Q.4 Principal Stress'!$E$11) /2</f>
        <v>19856183.703468282</v>
      </c>
      <c r="F61" s="273">
        <f xml:space="preserve"> SQRT(( (('Q.3 Normal Stress'!F59*1000000) - 'Q.4 Principal Stress'!$E$11) /2)^2 + ('Q.3 Normal Stress'!BM52*1000000)^2)</f>
        <v>19871245.692314502</v>
      </c>
      <c r="G61" s="301">
        <f t="shared" si="0"/>
        <v>39.727429395782785</v>
      </c>
      <c r="H61" s="301">
        <f t="shared" si="1"/>
        <v>-1.5061988846220077E-2</v>
      </c>
      <c r="Y61" s="249"/>
    </row>
    <row r="62" spans="2:25">
      <c r="B62" s="86"/>
      <c r="D62" s="283">
        <v>-7.9000000000000001E-2</v>
      </c>
      <c r="E62" s="294">
        <f xml:space="preserve"> (('Q.3 Normal Stress'!F60*1000000) + 'Q.4 Principal Stress'!$E$11) /2</f>
        <v>19607981.40717493</v>
      </c>
      <c r="F62" s="273">
        <f xml:space="preserve"> SQRT(( (('Q.3 Normal Stress'!F60*1000000) - 'Q.4 Principal Stress'!$E$11) /2)^2 + ('Q.3 Normal Stress'!BM53*1000000)^2)</f>
        <v>19623536.063502762</v>
      </c>
      <c r="G62" s="301">
        <f t="shared" si="0"/>
        <v>39.231517470677687</v>
      </c>
      <c r="H62" s="301">
        <f t="shared" si="1"/>
        <v>-1.555465632783249E-2</v>
      </c>
      <c r="Y62" s="249"/>
    </row>
    <row r="63" spans="2:25">
      <c r="B63" s="86"/>
      <c r="D63" s="283">
        <v>-7.8E-2</v>
      </c>
      <c r="E63" s="294">
        <f xml:space="preserve"> (('Q.3 Normal Stress'!F61*1000000) + 'Q.4 Principal Stress'!$E$11) /2</f>
        <v>19359779.110881574</v>
      </c>
      <c r="F63" s="273">
        <f xml:space="preserve"> SQRT(( (('Q.3 Normal Stress'!F61*1000000) - 'Q.4 Principal Stress'!$E$11) /2)^2 + ('Q.3 Normal Stress'!BM54*1000000)^2)</f>
        <v>19375838.141176078</v>
      </c>
      <c r="G63" s="301">
        <f t="shared" si="0"/>
        <v>38.735617252057658</v>
      </c>
      <c r="H63" s="301">
        <f t="shared" si="1"/>
        <v>-1.6059030294504017E-2</v>
      </c>
      <c r="Y63" s="249"/>
    </row>
    <row r="64" spans="2:25">
      <c r="B64" s="86"/>
      <c r="D64" s="283">
        <v>-7.6999999999999999E-2</v>
      </c>
      <c r="E64" s="294">
        <f xml:space="preserve"> (('Q.3 Normal Stress'!F62*1000000) + 'Q.4 Principal Stress'!$E$11) /2</f>
        <v>19111576.814588223</v>
      </c>
      <c r="F64" s="273">
        <f xml:space="preserve"> SQRT(( (('Q.3 Normal Stress'!F62*1000000) - 'Q.4 Principal Stress'!$E$11) /2)^2 + ('Q.3 Normal Stress'!BM55*1000000)^2)</f>
        <v>19128152.266778369</v>
      </c>
      <c r="G64" s="301">
        <f t="shared" si="0"/>
        <v>38.23972908136659</v>
      </c>
      <c r="H64" s="301">
        <f t="shared" si="1"/>
        <v>-1.6575452190145851E-2</v>
      </c>
      <c r="Y64" s="249"/>
    </row>
    <row r="65" spans="2:25">
      <c r="B65" s="86"/>
      <c r="D65" s="283">
        <v>-7.5999999999999998E-2</v>
      </c>
      <c r="E65" s="294">
        <f xml:space="preserve"> (('Q.3 Normal Stress'!F63*1000000) + 'Q.4 Principal Stress'!$E$11) /2</f>
        <v>18863374.518294871</v>
      </c>
      <c r="F65" s="273">
        <f xml:space="preserve"> SQRT(( (('Q.3 Normal Stress'!F63*1000000) - 'Q.4 Principal Stress'!$E$11) /2)^2 + ('Q.3 Normal Stress'!BM56*1000000)^2)</f>
        <v>18880478.801110644</v>
      </c>
      <c r="G65" s="301">
        <f t="shared" si="0"/>
        <v>37.74385331940551</v>
      </c>
      <c r="H65" s="301">
        <f t="shared" si="1"/>
        <v>-1.7104282815773041E-2</v>
      </c>
      <c r="Y65" s="249"/>
    </row>
    <row r="66" spans="2:25">
      <c r="B66" s="86"/>
      <c r="D66" s="283">
        <v>-7.4999999999999997E-2</v>
      </c>
      <c r="E66" s="294">
        <f xml:space="preserve"> (('Q.3 Normal Stress'!F64*1000000) + 'Q.4 Principal Stress'!$E$11) /2</f>
        <v>18615172.222001515</v>
      </c>
      <c r="F66" s="273">
        <f xml:space="preserve"> SQRT(( (('Q.3 Normal Stress'!F64*1000000) - 'Q.4 Principal Stress'!$E$11) /2)^2 + ('Q.3 Normal Stress'!BM57*1000000)^2)</f>
        <v>18632818.125615243</v>
      </c>
      <c r="G66" s="301">
        <f t="shared" si="0"/>
        <v>37.247990347616764</v>
      </c>
      <c r="H66" s="301">
        <f t="shared" si="1"/>
        <v>-1.7645903613727539E-2</v>
      </c>
      <c r="Y66" s="249"/>
    </row>
    <row r="67" spans="2:25">
      <c r="B67" s="86"/>
      <c r="D67" s="283">
        <v>-7.3999999999999996E-2</v>
      </c>
      <c r="E67" s="294">
        <f xml:space="preserve"> (('Q.3 Normal Stress'!F65*1000000) + 'Q.4 Principal Stress'!$E$11) /2</f>
        <v>18366969.92570816</v>
      </c>
      <c r="F67" s="273">
        <f xml:space="preserve"> SQRT(( (('Q.3 Normal Stress'!F65*1000000) - 'Q.4 Principal Stress'!$E$11) /2)^2 + ('Q.3 Normal Stress'!BM58*1000000)^2)</f>
        <v>18385170.643763531</v>
      </c>
      <c r="G67" s="301">
        <f t="shared" si="0"/>
        <v>36.752140569471685</v>
      </c>
      <c r="H67" s="301">
        <f t="shared" si="1"/>
        <v>-1.8200718055371195E-2</v>
      </c>
      <c r="Y67" s="249"/>
    </row>
    <row r="68" spans="2:25">
      <c r="B68" s="86"/>
      <c r="D68" s="283">
        <v>-7.2999999999999995E-2</v>
      </c>
      <c r="E68" s="294">
        <f xml:space="preserve"> (('Q.3 Normal Stress'!F66*1000000) + 'Q.4 Principal Stress'!$E$11) /2</f>
        <v>18118767.629414808</v>
      </c>
      <c r="F68" s="273">
        <f xml:space="preserve"> SQRT(( (('Q.3 Normal Stress'!F66*1000000) - 'Q.4 Principal Stress'!$E$11) /2)^2 + ('Q.3 Normal Stress'!BM59*1000000)^2)</f>
        <v>18137536.782557011</v>
      </c>
      <c r="G68" s="301">
        <f t="shared" si="0"/>
        <v>36.256304411971826</v>
      </c>
      <c r="H68" s="301">
        <f t="shared" si="1"/>
        <v>-1.8769153142202646E-2</v>
      </c>
      <c r="Y68" s="249"/>
    </row>
    <row r="69" spans="2:25">
      <c r="B69" s="86"/>
      <c r="D69" s="283">
        <v>-7.1999999999999995E-2</v>
      </c>
      <c r="E69" s="294">
        <f xml:space="preserve"> (('Q.3 Normal Stress'!F67*1000000) + 'Q.4 Principal Stress'!$E$11) /2</f>
        <v>17870565.333121452</v>
      </c>
      <c r="F69" s="273">
        <f xml:space="preserve"> SQRT(( (('Q.3 Normal Stress'!F67*1000000) - 'Q.4 Principal Stress'!$E$11) /2)^2 + ('Q.3 Normal Stress'!BM60*1000000)^2)</f>
        <v>17889916.994152714</v>
      </c>
      <c r="G69" s="301">
        <f t="shared" si="0"/>
        <v>35.760482327274168</v>
      </c>
      <c r="H69" s="301">
        <f t="shared" si="1"/>
        <v>-1.9351661031261087E-2</v>
      </c>
      <c r="Y69" s="249"/>
    </row>
    <row r="70" spans="2:25">
      <c r="B70" s="86"/>
      <c r="D70" s="283">
        <v>-7.0999999999999994E-2</v>
      </c>
      <c r="E70" s="294">
        <f xml:space="preserve"> (('Q.3 Normal Stress'!F68*1000000) + 'Q.4 Principal Stress'!$E$11) /2</f>
        <v>17622363.036828101</v>
      </c>
      <c r="F70" s="273">
        <f xml:space="preserve"> SQRT(( (('Q.3 Normal Stress'!F68*1000000) - 'Q.4 Principal Stress'!$E$11) /2)^2 + ('Q.3 Normal Stress'!BM61*1000000)^2)</f>
        <v>17642311.757625137</v>
      </c>
      <c r="G70" s="301">
        <f t="shared" si="0"/>
        <v>35.264674794453235</v>
      </c>
      <c r="H70" s="301">
        <f t="shared" si="1"/>
        <v>-1.9948720797035843E-2</v>
      </c>
      <c r="Y70" s="249"/>
    </row>
    <row r="71" spans="2:25">
      <c r="B71" s="86"/>
      <c r="D71" s="283">
        <v>-7.0000000000000007E-2</v>
      </c>
      <c r="E71" s="294">
        <f xml:space="preserve"> (('Q.3 Normal Stress'!F69*1000000) + 'Q.4 Principal Stress'!$E$11) /2</f>
        <v>17374160.740534749</v>
      </c>
      <c r="F71" s="273">
        <f xml:space="preserve"> SQRT(( (('Q.3 Normal Stress'!F69*1000000) - 'Q.4 Principal Stress'!$E$11) /2)^2 + ('Q.3 Normal Stress'!BM62*1000000)^2)</f>
        <v>17394721.580878176</v>
      </c>
      <c r="G71" s="301">
        <f t="shared" si="0"/>
        <v>34.768882321412924</v>
      </c>
      <c r="H71" s="301">
        <f t="shared" si="1"/>
        <v>-2.0560840343426912E-2</v>
      </c>
      <c r="Y71" s="249"/>
    </row>
    <row r="72" spans="2:25">
      <c r="B72" s="86"/>
      <c r="D72" s="283">
        <v>-6.9000000000000006E-2</v>
      </c>
      <c r="E72" s="294">
        <f xml:space="preserve"> (('Q.3 Normal Stress'!F70*1000000) + 'Q.4 Principal Stress'!$E$11) /2</f>
        <v>17125958.444241397</v>
      </c>
      <c r="F72" s="273">
        <f xml:space="preserve"> SQRT(( (('Q.3 Normal Stress'!F70*1000000) - 'Q.4 Principal Stress'!$E$11) /2)^2 + ('Q.3 Normal Stress'!BM63*1000000)^2)</f>
        <v>17147147.002722234</v>
      </c>
      <c r="G72" s="301">
        <f t="shared" si="0"/>
        <v>34.273105446963633</v>
      </c>
      <c r="H72" s="301">
        <f t="shared" si="1"/>
        <v>-2.118855848083645E-2</v>
      </c>
      <c r="Y72" s="249"/>
    </row>
    <row r="73" spans="2:25">
      <c r="B73" s="86"/>
      <c r="D73" s="283">
        <v>-6.7999999999999894E-2</v>
      </c>
      <c r="E73" s="294">
        <f xml:space="preserve"> (('Q.3 Normal Stress'!F71*1000000) + 'Q.4 Principal Stress'!$E$11) /2</f>
        <v>16877756.147948015</v>
      </c>
      <c r="F73" s="273">
        <f xml:space="preserve"> SQRT(( (('Q.3 Normal Stress'!F71*1000000) - 'Q.4 Principal Stress'!$E$11) /2)^2 + ('Q.3 Normal Stress'!BM64*1000000)^2)</f>
        <v>16899588.595133293</v>
      </c>
      <c r="G73" s="301">
        <f t="shared" si="0"/>
        <v>33.777344743081308</v>
      </c>
      <c r="H73" s="301">
        <f t="shared" si="1"/>
        <v>-2.183244718527794E-2</v>
      </c>
      <c r="Y73" s="249"/>
    </row>
    <row r="74" spans="2:25">
      <c r="B74" s="86"/>
      <c r="D74" s="283">
        <v>-6.6999999999999907E-2</v>
      </c>
      <c r="E74" s="294">
        <f xml:space="preserve"> (('Q.3 Normal Stress'!F72*1000000) + 'Q.4 Principal Stress'!$E$11) /2</f>
        <v>16629553.851654664</v>
      </c>
      <c r="F74" s="273">
        <f xml:space="preserve"> SQRT(( (('Q.3 Normal Stress'!F72*1000000) - 'Q.4 Principal Stress'!$E$11) /2)^2 + ('Q.3 Normal Stress'!BM65*1000000)^2)</f>
        <v>16652046.96571302</v>
      </c>
      <c r="G74" s="301">
        <f t="shared" si="0"/>
        <v>33.281600817367682</v>
      </c>
      <c r="H74" s="301">
        <f t="shared" si="1"/>
        <v>-2.2493114058356731E-2</v>
      </c>
      <c r="Y74" s="249"/>
    </row>
    <row r="75" spans="2:25">
      <c r="B75" s="86"/>
      <c r="D75" s="283">
        <v>-6.5999999999999906E-2</v>
      </c>
      <c r="E75" s="294">
        <f xml:space="preserve"> (('Q.3 Normal Stress'!F73*1000000) + 'Q.4 Principal Stress'!$E$11) /2</f>
        <v>16381351.55536131</v>
      </c>
      <c r="F75" s="273">
        <f xml:space="preserve"> SQRT(( (('Q.3 Normal Stress'!F73*1000000) - 'Q.4 Principal Stress'!$E$11) /2)^2 + ('Q.3 Normal Stress'!BM66*1000000)^2)</f>
        <v>16404522.760370601</v>
      </c>
      <c r="G75" s="301">
        <f t="shared" si="0"/>
        <v>32.78587431573191</v>
      </c>
      <c r="H75" s="301">
        <f t="shared" si="1"/>
        <v>-2.317120500929095E-2</v>
      </c>
      <c r="Y75" s="249"/>
    </row>
    <row r="76" spans="2:25">
      <c r="B76" s="86"/>
      <c r="D76" s="283">
        <v>-6.4999999999999905E-2</v>
      </c>
      <c r="E76" s="294">
        <f xml:space="preserve"> (('Q.3 Normal Stress'!F74*1000000) + 'Q.4 Principal Stress'!$E$11) /2</f>
        <v>16133149.259067956</v>
      </c>
      <c r="F76" s="273">
        <f xml:space="preserve"> SQRT(( (('Q.3 Normal Stress'!F74*1000000) - 'Q.4 Principal Stress'!$E$11) /2)^2 + ('Q.3 Normal Stress'!BM67*1000000)^2)</f>
        <v>16157016.666250559</v>
      </c>
      <c r="G76" s="301">
        <f t="shared" si="0"/>
        <v>32.290165925318519</v>
      </c>
      <c r="H76" s="301">
        <f t="shared" si="1"/>
        <v>-2.3867407182602211E-2</v>
      </c>
      <c r="Y76" s="249"/>
    </row>
    <row r="77" spans="2:25">
      <c r="B77" s="86"/>
      <c r="D77" s="283">
        <v>-6.3999999999999904E-2</v>
      </c>
      <c r="E77" s="294">
        <f xml:space="preserve"> (('Q.3 Normal Stress'!F75*1000000) + 'Q.4 Principal Stress'!$E$11) /2</f>
        <v>15884946.962774601</v>
      </c>
      <c r="F77" s="273">
        <f xml:space="preserve"> SQRT(( (('Q.3 Normal Stress'!F75*1000000) - 'Q.4 Principal Stress'!$E$11) /2)^2 + ('Q.3 Normal Stress'!BM68*1000000)^2)</f>
        <v>15909529.414932782</v>
      </c>
      <c r="G77" s="301">
        <f t="shared" si="0"/>
        <v>31.794476377707383</v>
      </c>
      <c r="H77" s="301">
        <f t="shared" si="1"/>
        <v>-2.4582452158180997E-2</v>
      </c>
      <c r="Y77" s="249"/>
    </row>
    <row r="78" spans="2:25">
      <c r="B78" s="86"/>
      <c r="D78" s="283">
        <v>-6.2999999999999903E-2</v>
      </c>
      <c r="E78" s="294">
        <f xml:space="preserve"> (('Q.3 Normal Stress'!F76*1000000) + 'Q.4 Principal Stress'!$E$11) /2</f>
        <v>15636744.666481251</v>
      </c>
      <c r="F78" s="273">
        <f xml:space="preserve"> SQRT(( (('Q.3 Normal Stress'!F76*1000000) - 'Q.4 Principal Stress'!$E$11) /2)^2 + ('Q.3 Normal Stress'!BM69*1000000)^2)</f>
        <v>15662061.785934931</v>
      </c>
      <c r="G78" s="301">
        <f t="shared" si="0"/>
        <v>31.29880645241618</v>
      </c>
      <c r="H78" s="301">
        <f t="shared" si="1"/>
        <v>-2.531711945367977E-2</v>
      </c>
      <c r="Y78" s="249"/>
    </row>
    <row r="79" spans="2:25">
      <c r="B79" s="86"/>
      <c r="D79" s="283">
        <v>-6.1999999999999902E-2</v>
      </c>
      <c r="E79" s="294">
        <f xml:space="preserve"> (('Q.3 Normal Stress'!F77*1000000) + 'Q.4 Principal Stress'!$E$11) /2</f>
        <v>15388542.370187895</v>
      </c>
      <c r="F79" s="273">
        <f xml:space="preserve"> SQRT(( (('Q.3 Normal Stress'!F77*1000000) - 'Q.4 Principal Stress'!$E$11) /2)^2 + ('Q.3 Normal Stress'!BM70*1000000)^2)</f>
        <v>15414614.610550974</v>
      </c>
      <c r="G79" s="301">
        <f t="shared" si="0"/>
        <v>30.803156980738869</v>
      </c>
      <c r="H79" s="301">
        <f t="shared" si="1"/>
        <v>-2.6072240363078193E-2</v>
      </c>
      <c r="Y79" s="249"/>
    </row>
    <row r="80" spans="2:25">
      <c r="B80" s="86"/>
      <c r="D80" s="283">
        <v>-6.0999999999999902E-2</v>
      </c>
      <c r="E80" s="294">
        <f xml:space="preserve"> (('Q.3 Normal Stress'!F78*1000000) + 'Q.4 Principal Stress'!$E$11) /2</f>
        <v>15140340.073894542</v>
      </c>
      <c r="F80" s="273">
        <f xml:space="preserve"> SQRT(( (('Q.3 Normal Stress'!F78*1000000) - 'Q.4 Principal Stress'!$E$11) /2)^2 + ('Q.3 Normal Stress'!BM71*1000000)^2)</f>
        <v>15167188.77606413</v>
      </c>
      <c r="G80" s="301">
        <f t="shared" si="0"/>
        <v>30.307528849958672</v>
      </c>
      <c r="H80" s="301">
        <f t="shared" si="1"/>
        <v>-2.6848702169587835E-2</v>
      </c>
      <c r="Y80" s="249"/>
    </row>
    <row r="81" spans="2:25">
      <c r="B81" s="86"/>
      <c r="D81" s="283">
        <v>-5.9999999999999901E-2</v>
      </c>
      <c r="E81" s="294">
        <f xml:space="preserve"> (('Q.3 Normal Stress'!F79*1000000) + 'Q.4 Principal Stress'!$E$11) /2</f>
        <v>14892137.777601188</v>
      </c>
      <c r="F81" s="273">
        <f xml:space="preserve"> SQRT(( (('Q.3 Normal Stress'!F79*1000000) - 'Q.4 Principal Stress'!$E$11) /2)^2 + ('Q.3 Normal Stress'!BM72*1000000)^2)</f>
        <v>14919785.23037735</v>
      </c>
      <c r="G81" s="301">
        <f t="shared" ref="G81:G144" si="2" xml:space="preserve"> (E81 + F81) / 1000000</f>
        <v>29.811923007978535</v>
      </c>
      <c r="H81" s="301">
        <f t="shared" ref="H81:H144" si="3">( E81 - F81) / 1000000</f>
        <v>-2.7647452776161954E-2</v>
      </c>
      <c r="Y81" s="249"/>
    </row>
    <row r="82" spans="2:25">
      <c r="B82" s="86"/>
      <c r="D82" s="283">
        <v>-5.89999999999999E-2</v>
      </c>
      <c r="E82" s="294">
        <f xml:space="preserve"> (('Q.3 Normal Stress'!F80*1000000) + 'Q.4 Principal Stress'!$E$11) /2</f>
        <v>14643935.481307834</v>
      </c>
      <c r="F82" s="273">
        <f xml:space="preserve"> SQRT(( (('Q.3 Normal Stress'!F80*1000000) - 'Q.4 Principal Stress'!$E$11) /2)^2 + ('Q.3 Normal Stress'!BM73*1000000)^2)</f>
        <v>14672404.987110473</v>
      </c>
      <c r="G82" s="301">
        <f t="shared" si="2"/>
        <v>29.316340468418307</v>
      </c>
      <c r="H82" s="301">
        <f t="shared" si="3"/>
        <v>-2.846950580263883E-2</v>
      </c>
      <c r="Y82" s="249"/>
    </row>
    <row r="83" spans="2:25">
      <c r="B83" s="86"/>
      <c r="D83" s="283">
        <v>-5.7999999999999899E-2</v>
      </c>
      <c r="E83" s="294">
        <f xml:space="preserve"> (('Q.3 Normal Stress'!F81*1000000) + 'Q.4 Principal Stress'!$E$11) /2</f>
        <v>14395733.185014481</v>
      </c>
      <c r="F83" s="273">
        <f xml:space="preserve"> SQRT(( (('Q.3 Normal Stress'!F81*1000000) - 'Q.4 Principal Stress'!$E$11) /2)^2 + ('Q.3 Normal Stress'!BM74*1000000)^2)</f>
        <v>14425049.131219732</v>
      </c>
      <c r="G83" s="301">
        <f t="shared" si="2"/>
        <v>28.820782316234212</v>
      </c>
      <c r="H83" s="301">
        <f t="shared" si="3"/>
        <v>-2.9315946205250919E-2</v>
      </c>
      <c r="Y83" s="249"/>
    </row>
    <row r="84" spans="2:25">
      <c r="B84" s="86"/>
      <c r="D84" s="283">
        <v>-5.6999999999999898E-2</v>
      </c>
      <c r="E84" s="294">
        <f xml:space="preserve"> (('Q.3 Normal Stress'!F82*1000000) + 'Q.4 Principal Stress'!$E$11) /2</f>
        <v>14147530.888721125</v>
      </c>
      <c r="F84" s="273">
        <f xml:space="preserve"> SQRT(( (('Q.3 Normal Stress'!F82*1000000) - 'Q.4 Principal Stress'!$E$11) /2)^2 + ('Q.3 Normal Stress'!BM75*1000000)^2)</f>
        <v>14177718.825203039</v>
      </c>
      <c r="G84" s="301">
        <f t="shared" si="2"/>
        <v>28.325249713924162</v>
      </c>
      <c r="H84" s="301">
        <f t="shared" si="3"/>
        <v>-3.0187936481913553E-2</v>
      </c>
      <c r="Y84" s="249"/>
    </row>
    <row r="85" spans="2:25">
      <c r="B85" s="86"/>
      <c r="D85" s="283">
        <v>-5.5999999999999897E-2</v>
      </c>
      <c r="E85" s="294">
        <f xml:space="preserve"> (('Q.3 Normal Stress'!F83*1000000) + 'Q.4 Principal Stress'!$E$11) /2</f>
        <v>13899328.592427772</v>
      </c>
      <c r="F85" s="273">
        <f xml:space="preserve"> SQRT(( (('Q.3 Normal Stress'!F83*1000000) - 'Q.4 Principal Stress'!$E$11) /2)^2 + ('Q.3 Normal Stress'!BM76*1000000)^2)</f>
        <v>13930415.31596349</v>
      </c>
      <c r="G85" s="301">
        <f t="shared" si="2"/>
        <v>27.829743908391258</v>
      </c>
      <c r="H85" s="301">
        <f t="shared" si="3"/>
        <v>-3.1086723535718397E-2</v>
      </c>
      <c r="Y85" s="249"/>
    </row>
    <row r="86" spans="2:25">
      <c r="B86" s="86"/>
      <c r="D86" s="283">
        <v>-5.4999999999999903E-2</v>
      </c>
      <c r="E86" s="294">
        <f xml:space="preserve"> (('Q.3 Normal Stress'!F84*1000000) + 'Q.4 Principal Stress'!$E$11) /2</f>
        <v>13651126.29613442</v>
      </c>
      <c r="F86" s="273">
        <f xml:space="preserve"> SQRT(( (('Q.3 Normal Stress'!F84*1000000) - 'Q.4 Principal Stress'!$E$11) /2)^2 + ('Q.3 Normal Stress'!BM77*1000000)^2)</f>
        <v>13683139.942413807</v>
      </c>
      <c r="G86" s="301">
        <f t="shared" si="2"/>
        <v>27.334266238548228</v>
      </c>
      <c r="H86" s="301">
        <f t="shared" si="3"/>
        <v>-3.2013646279387173E-2</v>
      </c>
      <c r="Y86" s="249"/>
    </row>
    <row r="87" spans="2:25">
      <c r="B87" s="86"/>
      <c r="D87" s="283">
        <v>-5.3999999999999902E-2</v>
      </c>
      <c r="E87" s="294">
        <f xml:space="preserve"> (('Q.3 Normal Stress'!F85*1000000) + 'Q.4 Principal Stress'!$E$11) /2</f>
        <v>13402923.999841066</v>
      </c>
      <c r="F87" s="273">
        <f xml:space="preserve"> SQRT(( (('Q.3 Normal Stress'!F85*1000000) - 'Q.4 Principal Stress'!$E$11) /2)^2 + ('Q.3 Normal Stress'!BM78*1000000)^2)</f>
        <v>13435894.143916663</v>
      </c>
      <c r="G87" s="301">
        <f t="shared" si="2"/>
        <v>26.838818143757731</v>
      </c>
      <c r="H87" s="301">
        <f t="shared" si="3"/>
        <v>-3.2970144075596702E-2</v>
      </c>
      <c r="Y87" s="249"/>
    </row>
    <row r="88" spans="2:25">
      <c r="B88" s="86"/>
      <c r="D88" s="283">
        <v>-5.2999999999999901E-2</v>
      </c>
      <c r="E88" s="294">
        <f xml:space="preserve"> (('Q.3 Normal Stress'!F86*1000000) + 'Q.4 Principal Stress'!$E$11) /2</f>
        <v>13154721.703547712</v>
      </c>
      <c r="F88" s="273">
        <f xml:space="preserve"> SQRT(( (('Q.3 Normal Stress'!F86*1000000) - 'Q.4 Principal Stress'!$E$11) /2)^2 + ('Q.3 Normal Stress'!BM79*1000000)^2)</f>
        <v>13188679.469669851</v>
      </c>
      <c r="G88" s="301">
        <f t="shared" si="2"/>
        <v>26.343401173217565</v>
      </c>
      <c r="H88" s="301">
        <f t="shared" si="3"/>
        <v>-3.3957766122138126E-2</v>
      </c>
      <c r="Y88" s="249"/>
    </row>
    <row r="89" spans="2:25">
      <c r="B89" s="86"/>
      <c r="D89" s="283">
        <v>-5.19999999999999E-2</v>
      </c>
      <c r="E89" s="294">
        <f xml:space="preserve"> (('Q.3 Normal Stress'!F87*1000000) + 'Q.4 Principal Stress'!$E$11) /2</f>
        <v>12906519.407254359</v>
      </c>
      <c r="F89" s="273">
        <f xml:space="preserve"> SQRT(( (('Q.3 Normal Stress'!F87*1000000) - 'Q.4 Principal Stress'!$E$11) /2)^2 + ('Q.3 Normal Stress'!BM80*1000000)^2)</f>
        <v>12941497.589161815</v>
      </c>
      <c r="G89" s="301">
        <f t="shared" si="2"/>
        <v>25.848016996416174</v>
      </c>
      <c r="H89" s="301">
        <f t="shared" si="3"/>
        <v>-3.4978181907456371E-2</v>
      </c>
      <c r="Y89" s="249"/>
    </row>
    <row r="90" spans="2:25">
      <c r="B90" s="86"/>
      <c r="D90" s="283">
        <v>-5.09999999999999E-2</v>
      </c>
      <c r="E90" s="294">
        <f xml:space="preserve"> (('Q.3 Normal Stress'!F88*1000000) + 'Q.4 Principal Stress'!$E$11) /2</f>
        <v>12658317.110961007</v>
      </c>
      <c r="F90" s="273">
        <f xml:space="preserve"> SQRT(( (('Q.3 Normal Stress'!F88*1000000) - 'Q.4 Principal Stress'!$E$11) /2)^2 + ('Q.3 Normal Stress'!BM81*1000000)^2)</f>
        <v>12694350.303842478</v>
      </c>
      <c r="G90" s="301">
        <f t="shared" si="2"/>
        <v>25.352667414803484</v>
      </c>
      <c r="H90" s="301">
        <f t="shared" si="3"/>
        <v>-3.6033192881470548E-2</v>
      </c>
      <c r="Y90" s="249"/>
    </row>
    <row r="91" spans="2:25">
      <c r="B91" s="86"/>
      <c r="D91" s="283">
        <v>-4.9999999999999899E-2</v>
      </c>
      <c r="E91" s="294">
        <f xml:space="preserve"> (('Q.3 Normal Stress'!F89*1000000) + 'Q.4 Principal Stress'!$E$11) /2</f>
        <v>12410114.814667653</v>
      </c>
      <c r="F91" s="273">
        <f xml:space="preserve"> SQRT(( (('Q.3 Normal Stress'!F89*1000000) - 'Q.4 Principal Stress'!$E$11) /2)^2 + ('Q.3 Normal Stress'!BM82*1000000)^2)</f>
        <v>12447239.560177067</v>
      </c>
      <c r="G91" s="301">
        <f t="shared" si="2"/>
        <v>24.857354374844721</v>
      </c>
      <c r="H91" s="301">
        <f t="shared" si="3"/>
        <v>-3.7124745509414005E-2</v>
      </c>
      <c r="Y91" s="249"/>
    </row>
    <row r="92" spans="2:25">
      <c r="B92" s="86"/>
      <c r="D92" s="283">
        <v>-4.8999999999999898E-2</v>
      </c>
      <c r="E92" s="294">
        <f xml:space="preserve"> (('Q.3 Normal Stress'!F90*1000000) + 'Q.4 Principal Stress'!$E$11) /2</f>
        <v>12161912.518374298</v>
      </c>
      <c r="F92" s="273">
        <f xml:space="preserve"> SQRT(( (('Q.3 Normal Stress'!F90*1000000) - 'Q.4 Principal Stress'!$E$11) /2)^2 + ('Q.3 Normal Stress'!BM83*1000000)^2)</f>
        <v>12200167.464277653</v>
      </c>
      <c r="G92" s="301">
        <f t="shared" si="2"/>
        <v>24.362079982651949</v>
      </c>
      <c r="H92" s="301">
        <f t="shared" si="3"/>
        <v>-3.8254945903355257E-2</v>
      </c>
      <c r="Y92" s="249"/>
    </row>
    <row r="93" spans="2:25">
      <c r="B93" s="86"/>
      <c r="D93" s="283">
        <v>-4.7999999999999897E-2</v>
      </c>
      <c r="E93" s="294">
        <f xml:space="preserve"> (('Q.3 Normal Stress'!F91*1000000) + 'Q.4 Principal Stress'!$E$11) /2</f>
        <v>11913710.222080944</v>
      </c>
      <c r="F93" s="273">
        <f xml:space="preserve"> SQRT(( (('Q.3 Normal Stress'!F91*1000000) - 'Q.4 Principal Stress'!$E$11) /2)^2 + ('Q.3 Normal Stress'!BM84*1000000)^2)</f>
        <v>11953136.298338888</v>
      </c>
      <c r="G93" s="301">
        <f t="shared" si="2"/>
        <v>23.866846520419831</v>
      </c>
      <c r="H93" s="301">
        <f t="shared" si="3"/>
        <v>-3.9426076257944108E-2</v>
      </c>
      <c r="Y93" s="249"/>
    </row>
    <row r="94" spans="2:25">
      <c r="B94" s="86"/>
      <c r="D94" s="283">
        <v>-4.6999999999999903E-2</v>
      </c>
      <c r="E94" s="294">
        <f xml:space="preserve"> (('Q.3 Normal Stress'!F92*1000000) + 'Q.4 Principal Stress'!$E$11) /2</f>
        <v>11665507.925787592</v>
      </c>
      <c r="F94" s="273">
        <f xml:space="preserve"> SQRT(( (('Q.3 Normal Stress'!F92*1000000) - 'Q.4 Principal Stress'!$E$11) /2)^2 + ('Q.3 Normal Stress'!BM85*1000000)^2)</f>
        <v>11706148.539142424</v>
      </c>
      <c r="G94" s="301">
        <f t="shared" si="2"/>
        <v>23.371656464930016</v>
      </c>
      <c r="H94" s="301">
        <f t="shared" si="3"/>
        <v>-4.0640613354831934E-2</v>
      </c>
      <c r="Y94" s="249"/>
    </row>
    <row r="95" spans="2:25">
      <c r="B95" s="86"/>
      <c r="D95" s="283">
        <v>-4.5999999999999902E-2</v>
      </c>
      <c r="E95" s="294">
        <f xml:space="preserve"> (('Q.3 Normal Stress'!F93*1000000) + 'Q.4 Principal Stress'!$E$11) /2</f>
        <v>11417305.629494239</v>
      </c>
      <c r="F95" s="273">
        <f xml:space="preserve"> SQRT(( (('Q.3 Normal Stress'!F93*1000000) - 'Q.4 Principal Stress'!$E$11) /2)^2 + ('Q.3 Normal Stress'!BM86*1000000)^2)</f>
        <v>11459206.878939528</v>
      </c>
      <c r="G95" s="301">
        <f t="shared" si="2"/>
        <v>22.876512508433766</v>
      </c>
      <c r="H95" s="301">
        <f t="shared" si="3"/>
        <v>-4.1901249445289376E-2</v>
      </c>
      <c r="Y95" s="249"/>
    </row>
    <row r="96" spans="2:25">
      <c r="B96" s="86"/>
      <c r="D96" s="283">
        <v>-4.4999999999999901E-2</v>
      </c>
      <c r="E96" s="294">
        <f xml:space="preserve"> (('Q.3 Normal Stress'!F94*1000000) + 'Q.4 Principal Stress'!$E$11) /2</f>
        <v>11169103.333200885</v>
      </c>
      <c r="F96" s="273">
        <f xml:space="preserve"> SQRT(( (('Q.3 Normal Stress'!F94*1000000) - 'Q.4 Principal Stress'!$E$11) /2)^2 + ('Q.3 Normal Stress'!BM87*1000000)^2)</f>
        <v>11212314.249075502</v>
      </c>
      <c r="G96" s="301">
        <f t="shared" si="2"/>
        <v>22.381417582276388</v>
      </c>
      <c r="H96" s="301">
        <f t="shared" si="3"/>
        <v>-4.3210915874617173E-2</v>
      </c>
      <c r="Y96" s="249"/>
    </row>
    <row r="97" spans="2:25">
      <c r="B97" s="86"/>
      <c r="D97" s="283">
        <v>-4.39999999999999E-2</v>
      </c>
      <c r="E97" s="294">
        <f xml:space="preserve"> (('Q.3 Normal Stress'!F95*1000000) + 'Q.4 Principal Stress'!$E$11) /2</f>
        <v>10920901.036907531</v>
      </c>
      <c r="F97" s="273">
        <f xml:space="preserve"> SQRT(( (('Q.3 Normal Stress'!F95*1000000) - 'Q.4 Principal Stress'!$E$11) /2)^2 + ('Q.3 Normal Stress'!BM88*1000000)^2)</f>
        <v>10965473.846784079</v>
      </c>
      <c r="G97" s="301">
        <f t="shared" si="2"/>
        <v>21.886374883691609</v>
      </c>
      <c r="H97" s="301">
        <f t="shared" si="3"/>
        <v>-4.4572809876548124E-2</v>
      </c>
      <c r="Y97" s="249"/>
    </row>
    <row r="98" spans="2:25">
      <c r="B98" s="86"/>
      <c r="D98" s="283">
        <v>-4.2999999999999899E-2</v>
      </c>
      <c r="E98" s="294">
        <f xml:space="preserve"> (('Q.3 Normal Stress'!F96*1000000) + 'Q.4 Principal Stress'!$E$11) /2</f>
        <v>10672698.740614178</v>
      </c>
      <c r="F98" s="273">
        <f xml:space="preserve"> SQRT(( (('Q.3 Normal Stress'!F96*1000000) - 'Q.4 Principal Stress'!$E$11) /2)^2 + ('Q.3 Normal Stress'!BM89*1000000)^2)</f>
        <v>10718689.165658195</v>
      </c>
      <c r="G98" s="301">
        <f t="shared" si="2"/>
        <v>21.391387906272374</v>
      </c>
      <c r="H98" s="301">
        <f t="shared" si="3"/>
        <v>-4.599042504401691E-2</v>
      </c>
      <c r="Y98" s="249"/>
    </row>
    <row r="99" spans="2:25">
      <c r="B99" s="86"/>
      <c r="D99" s="283">
        <v>-4.1999999999999899E-2</v>
      </c>
      <c r="E99" s="294">
        <f xml:space="preserve"> (('Q.3 Normal Stress'!F97*1000000) + 'Q.4 Principal Stress'!$E$11) /2</f>
        <v>10424496.444320824</v>
      </c>
      <c r="F99" s="273">
        <f xml:space="preserve"> SQRT(( (('Q.3 Normal Stress'!F97*1000000) - 'Q.4 Principal Stress'!$E$11) /2)^2 + ('Q.3 Normal Stress'!BM90*1000000)^2)</f>
        <v>10471964.030397639</v>
      </c>
      <c r="G99" s="301">
        <f t="shared" si="2"/>
        <v>20.896460474718463</v>
      </c>
      <c r="H99" s="301">
        <f t="shared" si="3"/>
        <v>-4.7467586076814679E-2</v>
      </c>
      <c r="Y99" s="249"/>
    </row>
    <row r="100" spans="2:25">
      <c r="B100" s="86"/>
      <c r="D100" s="283">
        <v>-4.0999999999999898E-2</v>
      </c>
      <c r="E100" s="294">
        <f xml:space="preserve"> (('Q.3 Normal Stress'!F98*1000000) + 'Q.4 Principal Stress'!$E$11) /2</f>
        <v>10176294.14802747</v>
      </c>
      <c r="F100" s="273">
        <f xml:space="preserve"> SQRT(( (('Q.3 Normal Stress'!F98*1000000) - 'Q.4 Principal Stress'!$E$11) /2)^2 + ('Q.3 Normal Stress'!BM91*1000000)^2)</f>
        <v>10225302.636548702</v>
      </c>
      <c r="G100" s="301">
        <f t="shared" si="2"/>
        <v>20.401596784576171</v>
      </c>
      <c r="H100" s="301">
        <f t="shared" si="3"/>
        <v>-4.9008488521231339E-2</v>
      </c>
      <c r="Y100" s="249"/>
    </row>
    <row r="101" spans="2:25">
      <c r="B101" s="86"/>
      <c r="D101" s="283">
        <v>-3.9999999999999897E-2</v>
      </c>
      <c r="E101" s="294">
        <f xml:space="preserve"> (('Q.3 Normal Stress'!F99*1000000) + 'Q.4 Principal Stress'!$E$11) /2</f>
        <v>9928091.8517341167</v>
      </c>
      <c r="F101" s="273">
        <f xml:space="preserve"> SQRT(( (('Q.3 Normal Stress'!F99*1000000) - 'Q.4 Principal Stress'!$E$11) /2)^2 + ('Q.3 Normal Stress'!BM92*1000000)^2)</f>
        <v>9978709.5960904043</v>
      </c>
      <c r="G101" s="301">
        <f t="shared" si="2"/>
        <v>19.906801447824524</v>
      </c>
      <c r="H101" s="301">
        <f t="shared" si="3"/>
        <v>-5.0617744356287644E-2</v>
      </c>
      <c r="Y101" s="249"/>
    </row>
    <row r="102" spans="2:25">
      <c r="B102" s="86"/>
      <c r="D102" s="283">
        <v>-3.8999999999999903E-2</v>
      </c>
      <c r="E102" s="294">
        <f xml:space="preserve"> (('Q.3 Normal Stress'!F100*1000000) + 'Q.4 Principal Stress'!$E$11) /2</f>
        <v>9679889.5554407649</v>
      </c>
      <c r="F102" s="273">
        <f xml:space="preserve"> SQRT(( (('Q.3 Normal Stress'!F100*1000000) - 'Q.4 Principal Stress'!$E$11) /2)^2 + ('Q.3 Normal Stress'!BM93*1000000)^2)</f>
        <v>9732189.9898927379</v>
      </c>
      <c r="G102" s="301">
        <f t="shared" si="2"/>
        <v>19.412079545333505</v>
      </c>
      <c r="H102" s="301">
        <f t="shared" si="3"/>
        <v>-5.2300434451973063E-2</v>
      </c>
      <c r="Y102" s="249"/>
    </row>
    <row r="103" spans="2:25">
      <c r="B103" s="86"/>
      <c r="D103" s="283">
        <v>-3.7999999999999902E-2</v>
      </c>
      <c r="E103" s="294">
        <f xml:space="preserve"> (('Q.3 Normal Stress'!F101*1000000) + 'Q.4 Principal Stress'!$E$11) /2</f>
        <v>9431687.2591474112</v>
      </c>
      <c r="F103" s="273">
        <f xml:space="preserve"> SQRT(( (('Q.3 Normal Stress'!F101*1000000) - 'Q.4 Principal Stress'!$E$11) /2)^2 + ('Q.3 Normal Stress'!BM94*1000000)^2)</f>
        <v>9485749.4282825142</v>
      </c>
      <c r="G103" s="301">
        <f t="shared" si="2"/>
        <v>18.917436687429927</v>
      </c>
      <c r="H103" s="301">
        <f t="shared" si="3"/>
        <v>-5.4062169135103005E-2</v>
      </c>
      <c r="Y103" s="249"/>
    </row>
    <row r="104" spans="2:25">
      <c r="B104" s="86"/>
      <c r="D104" s="283">
        <v>-3.6999999999999901E-2</v>
      </c>
      <c r="E104" s="294">
        <f xml:space="preserve"> (('Q.3 Normal Stress'!F102*1000000) + 'Q.4 Principal Stress'!$E$11) /2</f>
        <v>9183484.9628540557</v>
      </c>
      <c r="F104" s="273">
        <f xml:space="preserve"> SQRT(( (('Q.3 Normal Stress'!F102*1000000) - 'Q.4 Principal Stress'!$E$11) /2)^2 + ('Q.3 Normal Stress'!BM95*1000000)^2)</f>
        <v>9239394.121211946</v>
      </c>
      <c r="G104" s="301">
        <f t="shared" si="2"/>
        <v>18.422879084066004</v>
      </c>
      <c r="H104" s="301">
        <f t="shared" si="3"/>
        <v>-5.5909158357890322E-2</v>
      </c>
      <c r="Y104" s="249"/>
    </row>
    <row r="105" spans="2:25">
      <c r="B105" s="86"/>
      <c r="D105" s="283">
        <v>-3.59999999999999E-2</v>
      </c>
      <c r="E105" s="294">
        <f xml:space="preserve"> (('Q.3 Normal Stress'!F103*1000000) + 'Q.4 Principal Stress'!$E$11) /2</f>
        <v>8935282.666560702</v>
      </c>
      <c r="F105" s="273">
        <f xml:space="preserve"> SQRT(( (('Q.3 Normal Stress'!F103*1000000) - 'Q.4 Principal Stress'!$E$11) /2)^2 + ('Q.3 Normal Stress'!BM96*1000000)^2)</f>
        <v>8993130.959847603</v>
      </c>
      <c r="G105" s="301">
        <f t="shared" si="2"/>
        <v>17.928413626408304</v>
      </c>
      <c r="H105" s="301">
        <f t="shared" si="3"/>
        <v>-5.784829328690097E-2</v>
      </c>
      <c r="Y105" s="249"/>
    </row>
    <row r="106" spans="2:25">
      <c r="B106" s="86"/>
      <c r="D106" s="283">
        <v>-3.4999999999999899E-2</v>
      </c>
      <c r="E106" s="294">
        <f xml:space="preserve"> (('Q.3 Normal Stress'!F104*1000000) + 'Q.4 Principal Stress'!$E$11) /2</f>
        <v>8687080.3702673502</v>
      </c>
      <c r="F106" s="273">
        <f xml:space="preserve"> SQRT(( (('Q.3 Normal Stress'!F104*1000000) - 'Q.4 Principal Stress'!$E$11) /2)^2 + ('Q.3 Normal Stress'!BM97*1000000)^2)</f>
        <v>8746967.6117997356</v>
      </c>
      <c r="G106" s="301">
        <f t="shared" si="2"/>
        <v>17.434047982067085</v>
      </c>
      <c r="H106" s="301">
        <f t="shared" si="3"/>
        <v>-5.9887241532385352E-2</v>
      </c>
      <c r="Y106" s="249"/>
    </row>
    <row r="107" spans="2:25">
      <c r="B107" s="86"/>
      <c r="D107" s="283">
        <v>-3.3999999999999898E-2</v>
      </c>
      <c r="E107" s="294">
        <f xml:space="preserve"> (('Q.3 Normal Stress'!F105*1000000) + 'Q.4 Principal Stress'!$E$11) /2</f>
        <v>8438878.0739739947</v>
      </c>
      <c r="F107" s="273">
        <f xml:space="preserve"> SQRT(( (('Q.3 Normal Stress'!F105*1000000) - 'Q.4 Principal Stress'!$E$11) /2)^2 + ('Q.3 Normal Stress'!BM98*1000000)^2)</f>
        <v>8500912.6327171493</v>
      </c>
      <c r="G107" s="301">
        <f t="shared" si="2"/>
        <v>16.939790706691145</v>
      </c>
      <c r="H107" s="301">
        <f t="shared" si="3"/>
        <v>-6.2034558743154632E-2</v>
      </c>
      <c r="Y107" s="249"/>
    </row>
    <row r="108" spans="2:25">
      <c r="B108" s="86"/>
      <c r="D108" s="283">
        <v>-3.2999999999999897E-2</v>
      </c>
      <c r="E108" s="294">
        <f xml:space="preserve"> (('Q.3 Normal Stress'!F106*1000000) + 'Q.4 Principal Stress'!$E$11) /2</f>
        <v>8190675.7776806401</v>
      </c>
      <c r="F108" s="273">
        <f xml:space="preserve"> SQRT(( (('Q.3 Normal Stress'!F106*1000000) - 'Q.4 Principal Stress'!$E$11) /2)^2 + ('Q.3 Normal Stress'!BM99*1000000)^2)</f>
        <v>8254975.5976103293</v>
      </c>
      <c r="G108" s="301">
        <f t="shared" si="2"/>
        <v>16.445651375290968</v>
      </c>
      <c r="H108" s="301">
        <f t="shared" si="3"/>
        <v>-6.4299819929689167E-2</v>
      </c>
      <c r="Y108" s="249"/>
    </row>
    <row r="109" spans="2:25">
      <c r="B109" s="86"/>
      <c r="D109" s="283">
        <v>-3.1999999999999897E-2</v>
      </c>
      <c r="E109" s="294">
        <f xml:space="preserve"> (('Q.3 Normal Stress'!F107*1000000) + 'Q.4 Principal Stress'!$E$11) /2</f>
        <v>7942473.4813872874</v>
      </c>
      <c r="F109" s="273">
        <f xml:space="preserve"> SQRT(( (('Q.3 Normal Stress'!F107*1000000) - 'Q.4 Principal Stress'!$E$11) /2)^2 + ('Q.3 Normal Stress'!BM100*1000000)^2)</f>
        <v>8009167.2560750023</v>
      </c>
      <c r="G109" s="301">
        <f t="shared" si="2"/>
        <v>15.95164073746229</v>
      </c>
      <c r="H109" s="301">
        <f t="shared" si="3"/>
        <v>-6.6693774687714868E-2</v>
      </c>
      <c r="Y109" s="249"/>
    </row>
    <row r="110" spans="2:25">
      <c r="B110" s="86"/>
      <c r="D110" s="283">
        <v>-3.0999999999999899E-2</v>
      </c>
      <c r="E110" s="294">
        <f xml:space="preserve"> (('Q.3 Normal Stress'!F108*1000000) + 'Q.4 Principal Stress'!$E$11) /2</f>
        <v>7694271.1850939346</v>
      </c>
      <c r="F110" s="273">
        <f xml:space="preserve"> SQRT(( (('Q.3 Normal Stress'!F108*1000000) - 'Q.4 Principal Stress'!$E$11) /2)^2 + ('Q.3 Normal Stress'!BM101*1000000)^2)</f>
        <v>7763499.7166227456</v>
      </c>
      <c r="G110" s="301">
        <f t="shared" si="2"/>
        <v>15.45777090171668</v>
      </c>
      <c r="H110" s="301">
        <f t="shared" si="3"/>
        <v>-6.9228531528810977E-2</v>
      </c>
      <c r="Y110" s="249"/>
    </row>
    <row r="111" spans="2:25">
      <c r="B111" s="86"/>
      <c r="D111" s="283">
        <v>-2.9999999999999898E-2</v>
      </c>
      <c r="E111" s="294">
        <f xml:space="preserve"> (('Q.3 Normal Stress'!F109*1000000) + 'Q.4 Principal Stress'!$E$11) /2</f>
        <v>7446068.8888005801</v>
      </c>
      <c r="F111" s="273">
        <f xml:space="preserve"> SQRT(( (('Q.3 Normal Stress'!F109*1000000) - 'Q.4 Principal Stress'!$E$11) /2)^2 + ('Q.3 Normal Stress'!BM102*1000000)^2)</f>
        <v>7517986.666655587</v>
      </c>
      <c r="G111" s="301">
        <f t="shared" si="2"/>
        <v>14.964055555456167</v>
      </c>
      <c r="H111" s="301">
        <f t="shared" si="3"/>
        <v>-7.1917777855006984E-2</v>
      </c>
      <c r="Y111" s="249"/>
    </row>
    <row r="112" spans="2:25">
      <c r="B112" s="86"/>
      <c r="D112" s="283">
        <v>-2.8999999999999901E-2</v>
      </c>
      <c r="E112" s="294">
        <f xml:space="preserve"> (('Q.3 Normal Stress'!F110*1000000) + 'Q.4 Principal Stress'!$E$11) /2</f>
        <v>7197866.5925072273</v>
      </c>
      <c r="F112" s="273">
        <f xml:space="preserve"> SQRT(( (('Q.3 Normal Stress'!F110*1000000) - 'Q.4 Principal Stress'!$E$11) /2)^2 + ('Q.3 Normal Stress'!BM103*1000000)^2)</f>
        <v>7272643.6363444366</v>
      </c>
      <c r="G112" s="301">
        <f t="shared" si="2"/>
        <v>14.470510228851666</v>
      </c>
      <c r="H112" s="301">
        <f t="shared" si="3"/>
        <v>-7.4777043837209234E-2</v>
      </c>
      <c r="Y112" s="249"/>
    </row>
    <row r="113" spans="2:25">
      <c r="B113" s="86"/>
      <c r="D113" s="283">
        <v>-2.79999999999999E-2</v>
      </c>
      <c r="E113" s="294">
        <f xml:space="preserve"> (('Q.3 Normal Stress'!F111*1000000) + 'Q.4 Principal Stress'!$E$11) /2</f>
        <v>6949664.2962138737</v>
      </c>
      <c r="F113" s="273">
        <f xml:space="preserve"> SQRT(( (('Q.3 Normal Stress'!F111*1000000) - 'Q.4 Principal Stress'!$E$11) /2)^2 + ('Q.3 Normal Stress'!BM104*1000000)^2)</f>
        <v>7027488.3169188406</v>
      </c>
      <c r="G113" s="301">
        <f t="shared" si="2"/>
        <v>13.977152613132715</v>
      </c>
      <c r="H113" s="301">
        <f t="shared" si="3"/>
        <v>-7.7824020704966967E-2</v>
      </c>
      <c r="Y113" s="249"/>
    </row>
    <row r="114" spans="2:25">
      <c r="B114" s="86"/>
      <c r="D114" s="283">
        <v>-2.6999999999999899E-2</v>
      </c>
      <c r="E114" s="294">
        <f xml:space="preserve"> (('Q.3 Normal Stress'!F112*1000000) + 'Q.4 Principal Stress'!$E$11) /2</f>
        <v>6701461.9999205209</v>
      </c>
      <c r="F114" s="273">
        <f xml:space="preserve"> SQRT(( (('Q.3 Normal Stress'!F112*1000000) - 'Q.4 Principal Stress'!$E$11) /2)^2 + ('Q.3 Normal Stress'!BM105*1000000)^2)</f>
        <v>6782540.9468303481</v>
      </c>
      <c r="G114" s="301">
        <f t="shared" si="2"/>
        <v>13.484002946750868</v>
      </c>
      <c r="H114" s="301">
        <f t="shared" si="3"/>
        <v>-8.1078946909827185E-2</v>
      </c>
      <c r="Y114" s="249"/>
    </row>
    <row r="115" spans="2:25">
      <c r="B115" s="86"/>
      <c r="D115" s="283">
        <v>-2.5999999999999902E-2</v>
      </c>
      <c r="E115" s="294">
        <f xml:space="preserve"> (('Q.3 Normal Stress'!F113*1000000) + 'Q.4 Principal Stress'!$E$11) /2</f>
        <v>6453259.7036271682</v>
      </c>
      <c r="F115" s="273">
        <f xml:space="preserve"> SQRT(( (('Q.3 Normal Stress'!F113*1000000) - 'Q.4 Principal Stress'!$E$11) /2)^2 + ('Q.3 Normal Stress'!BM106*1000000)^2)</f>
        <v>6537824.7831676714</v>
      </c>
      <c r="G115" s="301">
        <f t="shared" si="2"/>
        <v>12.99108448679484</v>
      </c>
      <c r="H115" s="301">
        <f t="shared" si="3"/>
        <v>-8.4565079540503213E-2</v>
      </c>
      <c r="Y115" s="249"/>
    </row>
    <row r="116" spans="2:25">
      <c r="B116" s="86"/>
      <c r="D116" s="283">
        <v>-2.5000000000000001E-2</v>
      </c>
      <c r="E116" s="294">
        <f xml:space="preserve"> (('Q.3 Normal Stress'!F114*1000000) + 'Q.4 Principal Stress'!$E$11) /2</f>
        <v>6205057.4073338388</v>
      </c>
      <c r="F116" s="273">
        <f xml:space="preserve"> SQRT(( (('Q.3 Normal Stress'!F114*1000000) - 'Q.4 Principal Stress'!$E$11) /2)^2 + ('Q.3 Normal Stress'!BM107*1000000)^2)</f>
        <v>6293366.6809361456</v>
      </c>
      <c r="G116" s="301">
        <f t="shared" si="2"/>
        <v>12.498424088269985</v>
      </c>
      <c r="H116" s="301">
        <f t="shared" si="3"/>
        <v>-8.8309273602306837E-2</v>
      </c>
      <c r="Y116" s="249"/>
    </row>
    <row r="117" spans="2:25">
      <c r="B117" s="86"/>
      <c r="D117" s="283">
        <v>-2.4E-2</v>
      </c>
      <c r="E117" s="294">
        <f xml:space="preserve"> (('Q.3 Normal Stress'!F115*1000000) + 'Q.4 Principal Stress'!$E$11) /2</f>
        <v>5956855.1110404851</v>
      </c>
      <c r="F117" s="273">
        <f xml:space="preserve"> SQRT(( (('Q.3 Normal Stress'!F115*1000000) - 'Q.4 Principal Stress'!$E$11) /2)^2 + ('Q.3 Normal Stress'!BM108*1000000)^2)</f>
        <v>6049197.8098737421</v>
      </c>
      <c r="G117" s="301">
        <f t="shared" si="2"/>
        <v>12.006052920914227</v>
      </c>
      <c r="H117" s="301">
        <f t="shared" si="3"/>
        <v>-9.2342698833256964E-2</v>
      </c>
      <c r="Y117" s="249"/>
    </row>
    <row r="118" spans="2:25">
      <c r="B118" s="86"/>
      <c r="D118" s="283">
        <v>-2.3E-2</v>
      </c>
      <c r="E118" s="294">
        <f xml:space="preserve"> (('Q.3 Normal Stress'!F116*1000000) + 'Q.4 Principal Stress'!$E$11) /2</f>
        <v>5708652.8147471314</v>
      </c>
      <c r="F118" s="273">
        <f xml:space="preserve"> SQRT(( (('Q.3 Normal Stress'!F116*1000000) - 'Q.4 Principal Stress'!$E$11) /2)^2 + ('Q.3 Normal Stress'!BM109*1000000)^2)</f>
        <v>5805354.5480899876</v>
      </c>
      <c r="G118" s="301">
        <f t="shared" si="2"/>
        <v>11.51400736283712</v>
      </c>
      <c r="H118" s="301">
        <f t="shared" si="3"/>
        <v>-9.6701733342856172E-2</v>
      </c>
      <c r="Y118" s="249"/>
    </row>
    <row r="119" spans="2:25">
      <c r="B119" s="86"/>
      <c r="D119" s="283">
        <v>-2.1999999999999999E-2</v>
      </c>
      <c r="E119" s="294">
        <f xml:space="preserve"> (('Q.3 Normal Stress'!F117*1000000) + 'Q.4 Principal Stress'!$E$11) /2</f>
        <v>5460450.5184537778</v>
      </c>
      <c r="F119" s="273">
        <f xml:space="preserve"> SQRT(( (('Q.3 Normal Stress'!F117*1000000) - 'Q.4 Principal Stress'!$E$11) /2)^2 + ('Q.3 Normal Stress'!BM110*1000000)^2)</f>
        <v>5561879.6050370615</v>
      </c>
      <c r="G119" s="301">
        <f t="shared" si="2"/>
        <v>11.022330123490841</v>
      </c>
      <c r="H119" s="301">
        <f t="shared" si="3"/>
        <v>-0.10142908658328373</v>
      </c>
      <c r="Y119" s="249"/>
    </row>
    <row r="120" spans="2:25">
      <c r="B120" s="86"/>
      <c r="D120" s="283">
        <v>-2.1000000000000001E-2</v>
      </c>
      <c r="E120" s="294">
        <f xml:space="preserve"> (('Q.3 Normal Stress'!F118*1000000) + 'Q.4 Principal Stress'!$E$11) /2</f>
        <v>5212248.222160425</v>
      </c>
      <c r="F120" s="273">
        <f xml:space="preserve"> SQRT(( (('Q.3 Normal Stress'!F118*1000000) - 'Q.4 Principal Stress'!$E$11) /2)^2 + ('Q.3 Normal Stress'!BM111*1000000)^2)</f>
        <v>5318823.4447077997</v>
      </c>
      <c r="G120" s="301">
        <f t="shared" si="2"/>
        <v>10.531071666868225</v>
      </c>
      <c r="H120" s="301">
        <f t="shared" si="3"/>
        <v>-0.10657522254737467</v>
      </c>
      <c r="Y120" s="249"/>
    </row>
    <row r="121" spans="2:25">
      <c r="B121" s="86"/>
      <c r="D121" s="283">
        <v>-0.02</v>
      </c>
      <c r="E121" s="294">
        <f xml:space="preserve"> (('Q.3 Normal Stress'!F119*1000000) + 'Q.4 Principal Stress'!$E$11) /2</f>
        <v>4964045.9258670704</v>
      </c>
      <c r="F121" s="273">
        <f xml:space="preserve"> SQRT(( (('Q.3 Normal Stress'!F119*1000000) - 'Q.4 Principal Stress'!$E$11) /2)^2 + ('Q.3 Normal Stress'!BM112*1000000)^2)</f>
        <v>5076246.1058045989</v>
      </c>
      <c r="G121" s="301">
        <f t="shared" si="2"/>
        <v>10.040292031671669</v>
      </c>
      <c r="H121" s="301">
        <f t="shared" si="3"/>
        <v>-0.11220017993752844</v>
      </c>
      <c r="Y121" s="249"/>
    </row>
    <row r="122" spans="2:25">
      <c r="B122" s="86"/>
      <c r="D122" s="283">
        <v>-1.9E-2</v>
      </c>
      <c r="E122" s="294">
        <f xml:space="preserve"> (('Q.3 Normal Stress'!F120*1000000) + 'Q.4 Principal Stress'!$E$11) /2</f>
        <v>4715843.6295737177</v>
      </c>
      <c r="F122" s="273">
        <f xml:space="preserve"> SQRT(( (('Q.3 Normal Stress'!F120*1000000) - 'Q.4 Principal Stress'!$E$11) /2)^2 + ('Q.3 Normal Stress'!BM113*1000000)^2)</f>
        <v>4834219.5524051711</v>
      </c>
      <c r="G122" s="301">
        <f t="shared" si="2"/>
        <v>9.5500631819788886</v>
      </c>
      <c r="H122" s="301">
        <f t="shared" si="3"/>
        <v>-0.11837592283145339</v>
      </c>
      <c r="Y122" s="249"/>
    </row>
    <row r="123" spans="2:25">
      <c r="B123" s="86"/>
      <c r="D123" s="283">
        <v>-1.7999999999999999E-2</v>
      </c>
      <c r="E123" s="294">
        <f xml:space="preserve"> (('Q.3 Normal Stress'!F121*1000000) + 'Q.4 Principal Stress'!$E$11) /2</f>
        <v>4467641.3332803631</v>
      </c>
      <c r="F123" s="273">
        <f xml:space="preserve"> SQRT(( (('Q.3 Normal Stress'!F121*1000000) - 'Q.4 Principal Stress'!$E$11) /2)^2 + ('Q.3 Normal Stress'!BM114*1000000)^2)</f>
        <v>4592830.7416499602</v>
      </c>
      <c r="G123" s="301">
        <f t="shared" si="2"/>
        <v>9.060472074930324</v>
      </c>
      <c r="H123" s="301">
        <f t="shared" si="3"/>
        <v>-0.12518940836959705</v>
      </c>
      <c r="Y123" s="249"/>
    </row>
    <row r="124" spans="2:25">
      <c r="B124" s="86"/>
      <c r="D124" s="283">
        <v>-1.7000000000000001E-2</v>
      </c>
      <c r="E124" s="294">
        <f xml:space="preserve"> (('Q.3 Normal Stress'!F122*1000000) + 'Q.4 Principal Stress'!$E$11) /2</f>
        <v>4219439.0369870104</v>
      </c>
      <c r="F124" s="273">
        <f xml:space="preserve"> SQRT(( (('Q.3 Normal Stress'!F122*1000000) - 'Q.4 Principal Stress'!$E$11) /2)^2 + ('Q.3 Normal Stress'!BM115*1000000)^2)</f>
        <v>4352185.6723587029</v>
      </c>
      <c r="G124" s="301">
        <f t="shared" si="2"/>
        <v>8.5716247093457127</v>
      </c>
      <c r="H124" s="301">
        <f t="shared" si="3"/>
        <v>-0.13274663537169248</v>
      </c>
      <c r="Y124" s="249"/>
    </row>
    <row r="125" spans="2:25">
      <c r="B125" s="86"/>
      <c r="D125" s="283">
        <v>-1.6E-2</v>
      </c>
      <c r="E125" s="294">
        <f xml:space="preserve"> (('Q.3 Normal Stress'!F123*1000000) + 'Q.4 Principal Stress'!$E$11) /2</f>
        <v>3971236.7406936567</v>
      </c>
      <c r="F125" s="273">
        <f xml:space="preserve"> SQRT(( (('Q.3 Normal Stress'!F123*1000000) - 'Q.4 Principal Stress'!$E$11) /2)^2 + ('Q.3 Normal Stress'!BM116*1000000)^2)</f>
        <v>4112414.793041741</v>
      </c>
      <c r="G125" s="301">
        <f t="shared" si="2"/>
        <v>8.0836515337353987</v>
      </c>
      <c r="H125" s="301">
        <f t="shared" si="3"/>
        <v>-0.14117805234808428</v>
      </c>
      <c r="Y125" s="249"/>
    </row>
    <row r="126" spans="2:25">
      <c r="B126" s="86"/>
      <c r="D126" s="283">
        <v>-1.4999999999999999E-2</v>
      </c>
      <c r="E126" s="294">
        <f xml:space="preserve"> (('Q.3 Normal Stress'!F124*1000000) + 'Q.4 Principal Stress'!$E$11) /2</f>
        <v>3723034.4444003031</v>
      </c>
      <c r="F126" s="273">
        <f xml:space="preserve"> SQRT(( (('Q.3 Normal Stress'!F124*1000000) - 'Q.4 Principal Stress'!$E$11) /2)^2 + ('Q.3 Normal Stress'!BM117*1000000)^2)</f>
        <v>3873680.3198202136</v>
      </c>
      <c r="G126" s="301">
        <f t="shared" si="2"/>
        <v>7.5967147642205175</v>
      </c>
      <c r="H126" s="301">
        <f t="shared" si="3"/>
        <v>-0.15064587541991054</v>
      </c>
      <c r="Y126" s="249"/>
    </row>
    <row r="127" spans="2:25">
      <c r="B127" s="86"/>
      <c r="D127" s="283">
        <v>-1.4E-2</v>
      </c>
      <c r="E127" s="294">
        <f xml:space="preserve"> (('Q.3 Normal Stress'!F125*1000000) + 'Q.4 Principal Stress'!$E$11) /2</f>
        <v>3474832.1481069499</v>
      </c>
      <c r="F127" s="273">
        <f xml:space="preserve"> SQRT(( (('Q.3 Normal Stress'!F125*1000000) - 'Q.4 Principal Stress'!$E$11) /2)^2 + ('Q.3 Normal Stress'!BM118*1000000)^2)</f>
        <v>3636186.2769943788</v>
      </c>
      <c r="G127" s="301">
        <f t="shared" si="2"/>
        <v>7.1110184251013289</v>
      </c>
      <c r="H127" s="301">
        <f t="shared" si="3"/>
        <v>-0.16135412888742889</v>
      </c>
      <c r="Y127" s="249"/>
    </row>
    <row r="128" spans="2:25">
      <c r="B128" s="86"/>
      <c r="D128" s="283">
        <v>-1.2999999999999999E-2</v>
      </c>
      <c r="E128" s="294">
        <f xml:space="preserve"> (('Q.3 Normal Stress'!F126*1000000) + 'Q.4 Principal Stress'!$E$11) /2</f>
        <v>3226629.8518135957</v>
      </c>
      <c r="F128" s="273">
        <f xml:space="preserve"> SQRT(( (('Q.3 Normal Stress'!F126*1000000) - 'Q.4 Principal Stress'!$E$11) /2)^2 + ('Q.3 Normal Stress'!BM119*1000000)^2)</f>
        <v>3400192.4786246102</v>
      </c>
      <c r="G128" s="301">
        <f t="shared" si="2"/>
        <v>6.6268223304382063</v>
      </c>
      <c r="H128" s="301">
        <f t="shared" si="3"/>
        <v>-0.17356262681101448</v>
      </c>
      <c r="Y128" s="249"/>
    </row>
    <row r="129" spans="2:25">
      <c r="B129" s="86"/>
      <c r="D129" s="283">
        <v>-1.2E-2</v>
      </c>
      <c r="E129" s="294">
        <f xml:space="preserve"> (('Q.3 Normal Stress'!F127*1000000) + 'Q.4 Principal Stress'!$E$11) /2</f>
        <v>2978427.5555202425</v>
      </c>
      <c r="F129" s="273">
        <f xml:space="preserve"> SQRT(( (('Q.3 Normal Stress'!F127*1000000) - 'Q.4 Principal Stress'!$E$11) /2)^2 + ('Q.3 Normal Stress'!BM120*1000000)^2)</f>
        <v>3166034.3059765566</v>
      </c>
      <c r="G129" s="301">
        <f t="shared" si="2"/>
        <v>6.144461861496799</v>
      </c>
      <c r="H129" s="301">
        <f t="shared" si="3"/>
        <v>-0.18760675045631406</v>
      </c>
      <c r="Y129" s="249"/>
    </row>
    <row r="130" spans="2:25">
      <c r="B130" s="86"/>
      <c r="D130" s="283">
        <v>-1.0999999999999999E-2</v>
      </c>
      <c r="E130" s="294">
        <f xml:space="preserve"> (('Q.3 Normal Stress'!F128*1000000) + 'Q.4 Principal Stress'!$E$11) /2</f>
        <v>2730225.2592268889</v>
      </c>
      <c r="F130" s="273">
        <f xml:space="preserve"> SQRT(( (('Q.3 Normal Stress'!F128*1000000) - 'Q.4 Principal Stress'!$E$11) /2)^2 + ('Q.3 Normal Stress'!BM121*1000000)^2)</f>
        <v>2934151.1473315982</v>
      </c>
      <c r="G130" s="301">
        <f t="shared" si="2"/>
        <v>5.6643764065584872</v>
      </c>
      <c r="H130" s="301">
        <f t="shared" si="3"/>
        <v>-0.20392588810470932</v>
      </c>
      <c r="Y130" s="249"/>
    </row>
    <row r="131" spans="2:25">
      <c r="B131" s="86"/>
      <c r="D131" s="283">
        <v>-0.01</v>
      </c>
      <c r="E131" s="294">
        <f xml:space="preserve"> (('Q.3 Normal Stress'!F129*1000000) + 'Q.4 Principal Stress'!$E$11) /2</f>
        <v>2482022.9629335352</v>
      </c>
      <c r="F131" s="273">
        <f xml:space="preserve"> SQRT(( (('Q.3 Normal Stress'!F129*1000000) - 'Q.4 Principal Stress'!$E$11) /2)^2 + ('Q.3 Normal Stress'!BM122*1000000)^2)</f>
        <v>2705127.9901026958</v>
      </c>
      <c r="G131" s="301">
        <f t="shared" si="2"/>
        <v>5.1871509530362312</v>
      </c>
      <c r="H131" s="301">
        <f t="shared" si="3"/>
        <v>-0.22310502716916056</v>
      </c>
      <c r="Y131" s="249"/>
    </row>
    <row r="132" spans="2:25">
      <c r="B132" s="86"/>
      <c r="D132" s="283">
        <v>-8.9999999999999906E-3</v>
      </c>
      <c r="E132" s="294">
        <f xml:space="preserve"> (('Q.3 Normal Stress'!F130*1000000) + 'Q.4 Principal Stress'!$E$11) /2</f>
        <v>2233820.6666401797</v>
      </c>
      <c r="F132" s="273">
        <f xml:space="preserve"> SQRT(( (('Q.3 Normal Stress'!F130*1000000) - 'Q.4 Principal Stress'!$E$11) /2)^2 + ('Q.3 Normal Stress'!BM123*1000000)^2)</f>
        <v>2479757.2681699842</v>
      </c>
      <c r="G132" s="301">
        <f t="shared" si="2"/>
        <v>4.7135779348101634</v>
      </c>
      <c r="H132" s="301">
        <f t="shared" si="3"/>
        <v>-0.24593660152980451</v>
      </c>
      <c r="Y132" s="249"/>
    </row>
    <row r="133" spans="2:25">
      <c r="B133" s="86"/>
      <c r="D133" s="283">
        <v>-7.9999999999999898E-3</v>
      </c>
      <c r="E133" s="294">
        <f xml:space="preserve"> (('Q.3 Normal Stress'!F131*1000000) + 'Q.4 Principal Stress'!$E$11) /2</f>
        <v>1985618.3703468258</v>
      </c>
      <c r="F133" s="273">
        <f xml:space="preserve"> SQRT(( (('Q.3 Normal Stress'!F131*1000000) - 'Q.4 Principal Stress'!$E$11) /2)^2 + ('Q.3 Normal Stress'!BM124*1000000)^2)</f>
        <v>2259132.2292653136</v>
      </c>
      <c r="G133" s="301">
        <f t="shared" si="2"/>
        <v>4.2447505996121393</v>
      </c>
      <c r="H133" s="301">
        <f t="shared" si="3"/>
        <v>-0.27351385891848778</v>
      </c>
      <c r="Y133" s="249"/>
    </row>
    <row r="134" spans="2:25">
      <c r="B134" s="86"/>
      <c r="D134" s="283">
        <v>-7.0000000000000097E-3</v>
      </c>
      <c r="E134" s="294">
        <f xml:space="preserve"> (('Q.3 Normal Stress'!F132*1000000) + 'Q.4 Principal Stress'!$E$11) /2</f>
        <v>1737416.0740534773</v>
      </c>
      <c r="F134" s="273">
        <f xml:space="preserve"> SQRT(( (('Q.3 Normal Stress'!F132*1000000) - 'Q.4 Principal Stress'!$E$11) /2)^2 + ('Q.3 Normal Stress'!BM125*1000000)^2)</f>
        <v>2044789.4596172874</v>
      </c>
      <c r="G134" s="301">
        <f t="shared" si="2"/>
        <v>3.7822055336707643</v>
      </c>
      <c r="H134" s="301">
        <f t="shared" si="3"/>
        <v>-0.30737338556381011</v>
      </c>
      <c r="Y134" s="249"/>
    </row>
    <row r="135" spans="2:25">
      <c r="B135" s="86"/>
      <c r="D135" s="283">
        <v>-6.0000000000000097E-3</v>
      </c>
      <c r="E135" s="294">
        <f xml:space="preserve"> (('Q.3 Normal Stress'!F133*1000000) + 'Q.4 Principal Stress'!$E$11) /2</f>
        <v>1489213.7777601236</v>
      </c>
      <c r="F135" s="273">
        <f xml:space="preserve"> SQRT(( (('Q.3 Normal Stress'!F133*1000000) - 'Q.4 Principal Stress'!$E$11) /2)^2 + ('Q.3 Normal Stress'!BM126*1000000)^2)</f>
        <v>1838926.9179001658</v>
      </c>
      <c r="G135" s="301">
        <f t="shared" si="2"/>
        <v>3.3281406956602892</v>
      </c>
      <c r="H135" s="301">
        <f t="shared" si="3"/>
        <v>-0.34971314014004218</v>
      </c>
      <c r="Y135" s="249"/>
    </row>
    <row r="136" spans="2:25">
      <c r="B136" s="86"/>
      <c r="D136" s="283">
        <v>-5.0000000000000001E-3</v>
      </c>
      <c r="E136" s="294">
        <f xml:space="preserve"> (('Q.3 Normal Stress'!F134*1000000) + 'Q.4 Principal Stress'!$E$11) /2</f>
        <v>1241011.4814667676</v>
      </c>
      <c r="F136" s="273">
        <f xml:space="preserve"> SQRT(( (('Q.3 Normal Stress'!F134*1000000) - 'Q.4 Principal Stress'!$E$11) /2)^2 + ('Q.3 Normal Stress'!BM127*1000000)^2)</f>
        <v>1644731.86141387</v>
      </c>
      <c r="G136" s="301">
        <f t="shared" si="2"/>
        <v>2.8857433428806374</v>
      </c>
      <c r="H136" s="301">
        <f t="shared" si="3"/>
        <v>-0.40372037994710241</v>
      </c>
      <c r="Y136" s="249"/>
    </row>
    <row r="137" spans="2:25">
      <c r="B137" s="86"/>
      <c r="D137" s="283">
        <v>-4.0000000000000001E-3</v>
      </c>
      <c r="E137" s="294">
        <f xml:space="preserve"> (('Q.3 Normal Stress'!F135*1000000) + 'Q.4 Principal Stress'!$E$11) /2</f>
        <v>992809.18517341418</v>
      </c>
      <c r="F137" s="273">
        <f xml:space="preserve"> SQRT(( (('Q.3 Normal Stress'!F135*1000000) - 'Q.4 Principal Stress'!$E$11) /2)^2 + ('Q.3 Normal Stress'!BM128*1000000)^2)</f>
        <v>1466845.4895137011</v>
      </c>
      <c r="G137" s="301">
        <f t="shared" si="2"/>
        <v>2.4596546746871155</v>
      </c>
      <c r="H137" s="301">
        <f t="shared" si="3"/>
        <v>-0.47403630434028687</v>
      </c>
      <c r="Y137" s="249"/>
    </row>
    <row r="138" spans="2:25">
      <c r="B138" s="86"/>
      <c r="D138" s="283">
        <v>-3.0000000000000001E-3</v>
      </c>
      <c r="E138" s="294">
        <f xml:space="preserve"> (('Q.3 Normal Stress'!F136*1000000) + 'Q.4 Principal Stress'!$E$11) /2</f>
        <v>744606.88888006064</v>
      </c>
      <c r="F138" s="273">
        <f xml:space="preserve"> SQRT(( (('Q.3 Normal Stress'!F136*1000000) - 'Q.4 Principal Stress'!$E$11) /2)^2 + ('Q.3 Normal Stress'!BM129*1000000)^2)</f>
        <v>1311918.5734288555</v>
      </c>
      <c r="G138" s="301">
        <f t="shared" si="2"/>
        <v>2.0565254623089162</v>
      </c>
      <c r="H138" s="301">
        <f t="shared" si="3"/>
        <v>-0.56731168454879488</v>
      </c>
      <c r="Y138" s="249"/>
    </row>
    <row r="139" spans="2:25">
      <c r="B139" s="86"/>
      <c r="D139" s="283">
        <v>-2E-3</v>
      </c>
      <c r="E139" s="294">
        <f xml:space="preserve"> (('Q.3 Normal Stress'!F137*1000000) + 'Q.4 Principal Stress'!$E$11) /2</f>
        <v>496404.59258670709</v>
      </c>
      <c r="F139" s="273">
        <f xml:space="preserve"> SQRT(( (('Q.3 Normal Stress'!F137*1000000) - 'Q.4 Principal Stress'!$E$11) /2)^2 + ('Q.3 Normal Stress'!BM130*1000000)^2)</f>
        <v>1188960.3282883039</v>
      </c>
      <c r="G139" s="301">
        <f t="shared" si="2"/>
        <v>1.685364920875011</v>
      </c>
      <c r="H139" s="301">
        <f t="shared" si="3"/>
        <v>-0.69255573570159679</v>
      </c>
      <c r="Y139" s="249"/>
    </row>
    <row r="140" spans="2:25">
      <c r="B140" s="86"/>
      <c r="D140" s="283">
        <v>-1E-3</v>
      </c>
      <c r="E140" s="294">
        <f xml:space="preserve"> (('Q.3 Normal Stress'!F138*1000000) + 'Q.4 Principal Stress'!$E$11) /2</f>
        <v>248202.29629335355</v>
      </c>
      <c r="F140" s="273">
        <f xml:space="preserve"> SQRT(( (('Q.3 Normal Stress'!F138*1000000) - 'Q.4 Principal Stress'!$E$11) /2)^2 + ('Q.3 Normal Stress'!BM131*1000000)^2)</f>
        <v>1108658.8784816281</v>
      </c>
      <c r="G140" s="301">
        <f t="shared" si="2"/>
        <v>1.3568611747749815</v>
      </c>
      <c r="H140" s="301">
        <f t="shared" si="3"/>
        <v>-0.86045658218827459</v>
      </c>
      <c r="Y140" s="249"/>
    </row>
    <row r="141" spans="2:25">
      <c r="B141" s="86"/>
      <c r="D141" s="283">
        <v>0</v>
      </c>
      <c r="E141" s="294">
        <f xml:space="preserve"> (('Q.3 Normal Stress'!F139*1000000) + 'Q.4 Principal Stress'!$E$11) /2</f>
        <v>0</v>
      </c>
      <c r="F141" s="273">
        <f xml:space="preserve"> SQRT(( (('Q.3 Normal Stress'!F139*1000000) - 'Q.4 Principal Stress'!$E$11) /2)^2 + ('Q.3 Normal Stress'!BM132*1000000)^2)</f>
        <v>1080566.425648564</v>
      </c>
      <c r="G141" s="301">
        <f t="shared" si="2"/>
        <v>1.0805664256485641</v>
      </c>
      <c r="H141" s="301">
        <f t="shared" si="3"/>
        <v>-1.0805664256485641</v>
      </c>
      <c r="Y141" s="249"/>
    </row>
    <row r="142" spans="2:25">
      <c r="B142" s="86"/>
      <c r="D142" s="283">
        <v>1E-3</v>
      </c>
      <c r="E142" s="294">
        <f xml:space="preserve"> (('Q.3 Normal Stress'!F140*1000000) + 'Q.4 Principal Stress'!$E$11) /2</f>
        <v>-248202.29629335355</v>
      </c>
      <c r="F142" s="273">
        <f xml:space="preserve"> SQRT(( (('Q.3 Normal Stress'!F140*1000000) - 'Q.4 Principal Stress'!$E$11) /2)^2 + ('Q.3 Normal Stress'!BM133*1000000)^2)</f>
        <v>1108658.8784816281</v>
      </c>
      <c r="G142" s="301">
        <f t="shared" si="2"/>
        <v>0.86045658218827459</v>
      </c>
      <c r="H142" s="301">
        <f t="shared" si="3"/>
        <v>-1.3568611747749815</v>
      </c>
      <c r="Y142" s="249"/>
    </row>
    <row r="143" spans="2:25">
      <c r="B143" s="86"/>
      <c r="D143" s="283">
        <v>2E-3</v>
      </c>
      <c r="E143" s="294">
        <f xml:space="preserve"> (('Q.3 Normal Stress'!F141*1000000) + 'Q.4 Principal Stress'!$E$11) /2</f>
        <v>-496404.59258670709</v>
      </c>
      <c r="F143" s="273">
        <f xml:space="preserve"> SQRT(( (('Q.3 Normal Stress'!F141*1000000) - 'Q.4 Principal Stress'!$E$11) /2)^2 + ('Q.3 Normal Stress'!BM134*1000000)^2)</f>
        <v>1188960.3282883039</v>
      </c>
      <c r="G143" s="301">
        <f t="shared" si="2"/>
        <v>0.69255573570159679</v>
      </c>
      <c r="H143" s="301">
        <f t="shared" si="3"/>
        <v>-1.685364920875011</v>
      </c>
      <c r="Y143" s="249"/>
    </row>
    <row r="144" spans="2:25">
      <c r="B144" s="86"/>
      <c r="D144" s="283">
        <v>3.0000000000000001E-3</v>
      </c>
      <c r="E144" s="294">
        <f xml:space="preserve"> (('Q.3 Normal Stress'!F142*1000000) + 'Q.4 Principal Stress'!$E$11) /2</f>
        <v>-744606.88888006064</v>
      </c>
      <c r="F144" s="273">
        <f xml:space="preserve"> SQRT(( (('Q.3 Normal Stress'!F142*1000000) - 'Q.4 Principal Stress'!$E$11) /2)^2 + ('Q.3 Normal Stress'!BM135*1000000)^2)</f>
        <v>1311918.5734288555</v>
      </c>
      <c r="G144" s="301">
        <f t="shared" si="2"/>
        <v>0.56731168454879488</v>
      </c>
      <c r="H144" s="301">
        <f t="shared" si="3"/>
        <v>-2.0565254623089162</v>
      </c>
      <c r="Y144" s="249"/>
    </row>
    <row r="145" spans="2:25">
      <c r="B145" s="86"/>
      <c r="D145" s="283">
        <v>4.0000000000000001E-3</v>
      </c>
      <c r="E145" s="294">
        <f xml:space="preserve"> (('Q.3 Normal Stress'!F143*1000000) + 'Q.4 Principal Stress'!$E$11) /2</f>
        <v>-992809.18517341418</v>
      </c>
      <c r="F145" s="273">
        <f xml:space="preserve"> SQRT(( (('Q.3 Normal Stress'!F143*1000000) - 'Q.4 Principal Stress'!$E$11) /2)^2 + ('Q.3 Normal Stress'!BM136*1000000)^2)</f>
        <v>1466845.4895137011</v>
      </c>
      <c r="G145" s="301">
        <f t="shared" ref="G145:G208" si="4" xml:space="preserve"> (E145 + F145) / 1000000</f>
        <v>0.47403630434028687</v>
      </c>
      <c r="H145" s="301">
        <f t="shared" ref="H145:H208" si="5">( E145 - F145) / 1000000</f>
        <v>-2.4596546746871155</v>
      </c>
      <c r="Y145" s="249"/>
    </row>
    <row r="146" spans="2:25">
      <c r="B146" s="86"/>
      <c r="D146" s="283">
        <v>5.0000000000000001E-3</v>
      </c>
      <c r="E146" s="294">
        <f xml:space="preserve"> (('Q.3 Normal Stress'!F144*1000000) + 'Q.4 Principal Stress'!$E$11) /2</f>
        <v>-1241011.4814667676</v>
      </c>
      <c r="F146" s="273">
        <f xml:space="preserve"> SQRT(( (('Q.3 Normal Stress'!F144*1000000) - 'Q.4 Principal Stress'!$E$11) /2)^2 + ('Q.3 Normal Stress'!BM137*1000000)^2)</f>
        <v>1644731.86141387</v>
      </c>
      <c r="G146" s="301">
        <f t="shared" si="4"/>
        <v>0.40372037994710241</v>
      </c>
      <c r="H146" s="301">
        <f t="shared" si="5"/>
        <v>-2.8857433428806374</v>
      </c>
      <c r="Y146" s="249"/>
    </row>
    <row r="147" spans="2:25">
      <c r="B147" s="86"/>
      <c r="D147" s="283">
        <v>6.0000000000000097E-3</v>
      </c>
      <c r="E147" s="294">
        <f xml:space="preserve"> (('Q.3 Normal Stress'!F145*1000000) + 'Q.4 Principal Stress'!$E$11) /2</f>
        <v>-1489213.7777601236</v>
      </c>
      <c r="F147" s="273">
        <f xml:space="preserve"> SQRT(( (('Q.3 Normal Stress'!F145*1000000) - 'Q.4 Principal Stress'!$E$11) /2)^2 + ('Q.3 Normal Stress'!BM138*1000000)^2)</f>
        <v>1838926.917900166</v>
      </c>
      <c r="G147" s="301">
        <f t="shared" si="4"/>
        <v>0.3497131401400424</v>
      </c>
      <c r="H147" s="301">
        <f t="shared" si="5"/>
        <v>-3.3281406956602892</v>
      </c>
      <c r="Y147" s="249"/>
    </row>
    <row r="148" spans="2:25">
      <c r="B148" s="86"/>
      <c r="D148" s="283">
        <v>7.0000000000000097E-3</v>
      </c>
      <c r="E148" s="294">
        <f xml:space="preserve"> (('Q.3 Normal Stress'!F146*1000000) + 'Q.4 Principal Stress'!$E$11) /2</f>
        <v>-1737416.0740534773</v>
      </c>
      <c r="F148" s="273">
        <f xml:space="preserve"> SQRT(( (('Q.3 Normal Stress'!F146*1000000) - 'Q.4 Principal Stress'!$E$11) /2)^2 + ('Q.3 Normal Stress'!BM139*1000000)^2)</f>
        <v>2044789.4596172872</v>
      </c>
      <c r="G148" s="301">
        <f t="shared" si="4"/>
        <v>0.30737338556380989</v>
      </c>
      <c r="H148" s="301">
        <f t="shared" si="5"/>
        <v>-3.7822055336707643</v>
      </c>
      <c r="Y148" s="249"/>
    </row>
    <row r="149" spans="2:25">
      <c r="B149" s="86"/>
      <c r="D149" s="283">
        <v>8.0000000000000106E-3</v>
      </c>
      <c r="E149" s="294">
        <f xml:space="preserve"> (('Q.3 Normal Stress'!F147*1000000) + 'Q.4 Principal Stress'!$E$11) /2</f>
        <v>-1985618.3703468309</v>
      </c>
      <c r="F149" s="273">
        <f xml:space="preserve"> SQRT(( (('Q.3 Normal Stress'!F147*1000000) - 'Q.4 Principal Stress'!$E$11) /2)^2 + ('Q.3 Normal Stress'!BM140*1000000)^2)</f>
        <v>2259132.2292653178</v>
      </c>
      <c r="G149" s="301">
        <f t="shared" si="4"/>
        <v>0.27351385891848684</v>
      </c>
      <c r="H149" s="301">
        <f t="shared" si="5"/>
        <v>-4.2447505996121482</v>
      </c>
      <c r="Y149" s="249"/>
    </row>
    <row r="150" spans="2:25">
      <c r="B150" s="86"/>
      <c r="D150" s="283">
        <v>9.0000000000000097E-3</v>
      </c>
      <c r="E150" s="294">
        <f xml:space="preserve"> (('Q.3 Normal Stress'!F148*1000000) + 'Q.4 Principal Stress'!$E$11) /2</f>
        <v>-2233820.6666401844</v>
      </c>
      <c r="F150" s="273">
        <f xml:space="preserve"> SQRT(( (('Q.3 Normal Stress'!F148*1000000) - 'Q.4 Principal Stress'!$E$11) /2)^2 + ('Q.3 Normal Stress'!BM141*1000000)^2)</f>
        <v>2479757.2681699884</v>
      </c>
      <c r="G150" s="301">
        <f t="shared" si="4"/>
        <v>0.24593660152980407</v>
      </c>
      <c r="H150" s="301">
        <f t="shared" si="5"/>
        <v>-4.7135779348101732</v>
      </c>
      <c r="Y150" s="249"/>
    </row>
    <row r="151" spans="2:25">
      <c r="B151" s="86"/>
      <c r="D151" s="283">
        <v>0.01</v>
      </c>
      <c r="E151" s="294">
        <f xml:space="preserve"> (('Q.3 Normal Stress'!F149*1000000) + 'Q.4 Principal Stress'!$E$11) /2</f>
        <v>-2482022.9629335352</v>
      </c>
      <c r="F151" s="273">
        <f xml:space="preserve"> SQRT(( (('Q.3 Normal Stress'!F149*1000000) - 'Q.4 Principal Stress'!$E$11) /2)^2 + ('Q.3 Normal Stress'!BM142*1000000)^2)</f>
        <v>2705127.9901026953</v>
      </c>
      <c r="G151" s="301">
        <f t="shared" si="4"/>
        <v>0.22310502716916009</v>
      </c>
      <c r="H151" s="301">
        <f t="shared" si="5"/>
        <v>-5.1871509530362303</v>
      </c>
      <c r="Y151" s="249"/>
    </row>
    <row r="152" spans="2:25">
      <c r="B152" s="86"/>
      <c r="D152" s="283">
        <v>1.0999999999999999E-2</v>
      </c>
      <c r="E152" s="294">
        <f xml:space="preserve"> (('Q.3 Normal Stress'!F150*1000000) + 'Q.4 Principal Stress'!$E$11) /2</f>
        <v>-2730225.2592268889</v>
      </c>
      <c r="F152" s="273">
        <f xml:space="preserve"> SQRT(( (('Q.3 Normal Stress'!F150*1000000) - 'Q.4 Principal Stress'!$E$11) /2)^2 + ('Q.3 Normal Stress'!BM143*1000000)^2)</f>
        <v>2934151.1473315977</v>
      </c>
      <c r="G152" s="301">
        <f t="shared" si="4"/>
        <v>0.20392588810470885</v>
      </c>
      <c r="H152" s="301">
        <f t="shared" si="5"/>
        <v>-5.6643764065584863</v>
      </c>
      <c r="Y152" s="249"/>
    </row>
    <row r="153" spans="2:25">
      <c r="B153" s="86"/>
      <c r="D153" s="283">
        <v>1.2E-2</v>
      </c>
      <c r="E153" s="294">
        <f xml:space="preserve"> (('Q.3 Normal Stress'!F151*1000000) + 'Q.4 Principal Stress'!$E$11) /2</f>
        <v>-2978427.5555202425</v>
      </c>
      <c r="F153" s="273">
        <f xml:space="preserve"> SQRT(( (('Q.3 Normal Stress'!F151*1000000) - 'Q.4 Principal Stress'!$E$11) /2)^2 + ('Q.3 Normal Stress'!BM144*1000000)^2)</f>
        <v>3166034.3059765566</v>
      </c>
      <c r="G153" s="301">
        <f t="shared" si="4"/>
        <v>0.18760675045631406</v>
      </c>
      <c r="H153" s="301">
        <f t="shared" si="5"/>
        <v>-6.144461861496799</v>
      </c>
      <c r="Y153" s="249"/>
    </row>
    <row r="154" spans="2:25">
      <c r="B154" s="86"/>
      <c r="D154" s="283">
        <v>1.2999999999999999E-2</v>
      </c>
      <c r="E154" s="294">
        <f xml:space="preserve"> (('Q.3 Normal Stress'!F152*1000000) + 'Q.4 Principal Stress'!$E$11) /2</f>
        <v>-3226629.8518135957</v>
      </c>
      <c r="F154" s="273">
        <f xml:space="preserve"> SQRT(( (('Q.3 Normal Stress'!F152*1000000) - 'Q.4 Principal Stress'!$E$11) /2)^2 + ('Q.3 Normal Stress'!BM145*1000000)^2)</f>
        <v>3400192.4786246102</v>
      </c>
      <c r="G154" s="301">
        <f t="shared" si="4"/>
        <v>0.17356262681101448</v>
      </c>
      <c r="H154" s="301">
        <f t="shared" si="5"/>
        <v>-6.6268223304382063</v>
      </c>
      <c r="Y154" s="249"/>
    </row>
    <row r="155" spans="2:25">
      <c r="B155" s="86"/>
      <c r="D155" s="283">
        <v>1.4E-2</v>
      </c>
      <c r="E155" s="294">
        <f xml:space="preserve"> (('Q.3 Normal Stress'!F153*1000000) + 'Q.4 Principal Stress'!$E$11) /2</f>
        <v>-3474832.1481069499</v>
      </c>
      <c r="F155" s="273">
        <f xml:space="preserve"> SQRT(( (('Q.3 Normal Stress'!F153*1000000) - 'Q.4 Principal Stress'!$E$11) /2)^2 + ('Q.3 Normal Stress'!BM146*1000000)^2)</f>
        <v>3636186.2769943788</v>
      </c>
      <c r="G155" s="301">
        <f t="shared" si="4"/>
        <v>0.16135412888742889</v>
      </c>
      <c r="H155" s="301">
        <f t="shared" si="5"/>
        <v>-7.1110184251013289</v>
      </c>
      <c r="Y155" s="249"/>
    </row>
    <row r="156" spans="2:25">
      <c r="B156" s="86"/>
      <c r="D156" s="283">
        <v>1.4999999999999999E-2</v>
      </c>
      <c r="E156" s="294">
        <f xml:space="preserve"> (('Q.3 Normal Stress'!F154*1000000) + 'Q.4 Principal Stress'!$E$11) /2</f>
        <v>-3723034.4444003031</v>
      </c>
      <c r="F156" s="273">
        <f xml:space="preserve"> SQRT(( (('Q.3 Normal Stress'!F154*1000000) - 'Q.4 Principal Stress'!$E$11) /2)^2 + ('Q.3 Normal Stress'!BM147*1000000)^2)</f>
        <v>3873680.3198202136</v>
      </c>
      <c r="G156" s="301">
        <f t="shared" si="4"/>
        <v>0.15064587541991054</v>
      </c>
      <c r="H156" s="301">
        <f t="shared" si="5"/>
        <v>-7.5967147642205175</v>
      </c>
      <c r="Y156" s="249"/>
    </row>
    <row r="157" spans="2:25">
      <c r="B157" s="86"/>
      <c r="D157" s="283">
        <v>1.6E-2</v>
      </c>
      <c r="E157" s="294">
        <f xml:space="preserve"> (('Q.3 Normal Stress'!F155*1000000) + 'Q.4 Principal Stress'!$E$11) /2</f>
        <v>-3971236.7406936567</v>
      </c>
      <c r="F157" s="273">
        <f xml:space="preserve"> SQRT(( (('Q.3 Normal Stress'!F155*1000000) - 'Q.4 Principal Stress'!$E$11) /2)^2 + ('Q.3 Normal Stress'!BM148*1000000)^2)</f>
        <v>4112414.7930417405</v>
      </c>
      <c r="G157" s="301">
        <f t="shared" si="4"/>
        <v>0.14117805234808381</v>
      </c>
      <c r="H157" s="301">
        <f t="shared" si="5"/>
        <v>-8.0836515337353969</v>
      </c>
      <c r="Y157" s="249"/>
    </row>
    <row r="158" spans="2:25">
      <c r="B158" s="86"/>
      <c r="D158" s="283">
        <v>1.7000000000000001E-2</v>
      </c>
      <c r="E158" s="294">
        <f xml:space="preserve"> (('Q.3 Normal Stress'!F156*1000000) + 'Q.4 Principal Stress'!$E$11) /2</f>
        <v>-4219439.0369870104</v>
      </c>
      <c r="F158" s="273">
        <f xml:space="preserve"> SQRT(( (('Q.3 Normal Stress'!F156*1000000) - 'Q.4 Principal Stress'!$E$11) /2)^2 + ('Q.3 Normal Stress'!BM149*1000000)^2)</f>
        <v>4352185.6723587029</v>
      </c>
      <c r="G158" s="301">
        <f t="shared" si="4"/>
        <v>0.13274663537169248</v>
      </c>
      <c r="H158" s="301">
        <f t="shared" si="5"/>
        <v>-8.5716247093457127</v>
      </c>
      <c r="Y158" s="249"/>
    </row>
    <row r="159" spans="2:25">
      <c r="B159" s="86"/>
      <c r="D159" s="283">
        <v>1.7999999999999999E-2</v>
      </c>
      <c r="E159" s="294">
        <f xml:space="preserve"> (('Q.3 Normal Stress'!F157*1000000) + 'Q.4 Principal Stress'!$E$11) /2</f>
        <v>-4467641.3332803631</v>
      </c>
      <c r="F159" s="273">
        <f xml:space="preserve"> SQRT(( (('Q.3 Normal Stress'!F157*1000000) - 'Q.4 Principal Stress'!$E$11) /2)^2 + ('Q.3 Normal Stress'!BM150*1000000)^2)</f>
        <v>4592830.7416499602</v>
      </c>
      <c r="G159" s="301">
        <f t="shared" si="4"/>
        <v>0.12518940836959705</v>
      </c>
      <c r="H159" s="301">
        <f t="shared" si="5"/>
        <v>-9.060472074930324</v>
      </c>
      <c r="Y159" s="249"/>
    </row>
    <row r="160" spans="2:25">
      <c r="B160" s="86"/>
      <c r="D160" s="283">
        <v>1.9E-2</v>
      </c>
      <c r="E160" s="294">
        <f xml:space="preserve"> (('Q.3 Normal Stress'!F158*1000000) + 'Q.4 Principal Stress'!$E$11) /2</f>
        <v>-4715843.6295737177</v>
      </c>
      <c r="F160" s="273">
        <f xml:space="preserve"> SQRT(( (('Q.3 Normal Stress'!F158*1000000) - 'Q.4 Principal Stress'!$E$11) /2)^2 + ('Q.3 Normal Stress'!BM151*1000000)^2)</f>
        <v>4834219.5524051711</v>
      </c>
      <c r="G160" s="301">
        <f t="shared" si="4"/>
        <v>0.11837592283145339</v>
      </c>
      <c r="H160" s="301">
        <f t="shared" si="5"/>
        <v>-9.5500631819788886</v>
      </c>
      <c r="Y160" s="249"/>
    </row>
    <row r="161" spans="2:25">
      <c r="B161" s="86"/>
      <c r="D161" s="283">
        <v>0.02</v>
      </c>
      <c r="E161" s="294">
        <f xml:space="preserve"> (('Q.3 Normal Stress'!F159*1000000) + 'Q.4 Principal Stress'!$E$11) /2</f>
        <v>-4964045.9258670704</v>
      </c>
      <c r="F161" s="273">
        <f xml:space="preserve"> SQRT(( (('Q.3 Normal Stress'!F159*1000000) - 'Q.4 Principal Stress'!$E$11) /2)^2 + ('Q.3 Normal Stress'!BM152*1000000)^2)</f>
        <v>5076246.1058045989</v>
      </c>
      <c r="G161" s="301">
        <f t="shared" si="4"/>
        <v>0.11220017993752844</v>
      </c>
      <c r="H161" s="301">
        <f t="shared" si="5"/>
        <v>-10.040292031671669</v>
      </c>
      <c r="Y161" s="249"/>
    </row>
    <row r="162" spans="2:25">
      <c r="B162" s="86"/>
      <c r="D162" s="283">
        <v>2.1000000000000001E-2</v>
      </c>
      <c r="E162" s="294">
        <f xml:space="preserve"> (('Q.3 Normal Stress'!F160*1000000) + 'Q.4 Principal Stress'!$E$11) /2</f>
        <v>-5212248.222160425</v>
      </c>
      <c r="F162" s="273">
        <f xml:space="preserve"> SQRT(( (('Q.3 Normal Stress'!F160*1000000) - 'Q.4 Principal Stress'!$E$11) /2)^2 + ('Q.3 Normal Stress'!BM153*1000000)^2)</f>
        <v>5318823.4447077997</v>
      </c>
      <c r="G162" s="301">
        <f t="shared" si="4"/>
        <v>0.10657522254737467</v>
      </c>
      <c r="H162" s="301">
        <f t="shared" si="5"/>
        <v>-10.531071666868225</v>
      </c>
      <c r="Y162" s="249"/>
    </row>
    <row r="163" spans="2:25">
      <c r="B163" s="86"/>
      <c r="D163" s="283">
        <v>2.1999999999999999E-2</v>
      </c>
      <c r="E163" s="294">
        <f xml:space="preserve"> (('Q.3 Normal Stress'!F161*1000000) + 'Q.4 Principal Stress'!$E$11) /2</f>
        <v>-5460450.5184537778</v>
      </c>
      <c r="F163" s="273">
        <f xml:space="preserve"> SQRT(( (('Q.3 Normal Stress'!F161*1000000) - 'Q.4 Principal Stress'!$E$11) /2)^2 + ('Q.3 Normal Stress'!BM154*1000000)^2)</f>
        <v>5561879.6050370615</v>
      </c>
      <c r="G163" s="301">
        <f t="shared" si="4"/>
        <v>0.10142908658328373</v>
      </c>
      <c r="H163" s="301">
        <f t="shared" si="5"/>
        <v>-11.022330123490841</v>
      </c>
      <c r="Y163" s="249"/>
    </row>
    <row r="164" spans="2:25">
      <c r="B164" s="86"/>
      <c r="D164" s="283">
        <v>2.3E-2</v>
      </c>
      <c r="E164" s="294">
        <f xml:space="preserve"> (('Q.3 Normal Stress'!F162*1000000) + 'Q.4 Principal Stress'!$E$11) /2</f>
        <v>-5708652.8147471314</v>
      </c>
      <c r="F164" s="273">
        <f xml:space="preserve"> SQRT(( (('Q.3 Normal Stress'!F162*1000000) - 'Q.4 Principal Stress'!$E$11) /2)^2 + ('Q.3 Normal Stress'!BM155*1000000)^2)</f>
        <v>5805354.5480899876</v>
      </c>
      <c r="G164" s="301">
        <f t="shared" si="4"/>
        <v>9.6701733342856172E-2</v>
      </c>
      <c r="H164" s="301">
        <f t="shared" si="5"/>
        <v>-11.51400736283712</v>
      </c>
      <c r="Y164" s="249"/>
    </row>
    <row r="165" spans="2:25">
      <c r="B165" s="86"/>
      <c r="D165" s="283">
        <v>2.4E-2</v>
      </c>
      <c r="E165" s="294">
        <f xml:space="preserve"> (('Q.3 Normal Stress'!F163*1000000) + 'Q.4 Principal Stress'!$E$11) /2</f>
        <v>-5956855.1110404851</v>
      </c>
      <c r="F165" s="273">
        <f xml:space="preserve"> SQRT(( (('Q.3 Normal Stress'!F163*1000000) - 'Q.4 Principal Stress'!$E$11) /2)^2 + ('Q.3 Normal Stress'!BM156*1000000)^2)</f>
        <v>6049197.8098737421</v>
      </c>
      <c r="G165" s="301">
        <f t="shared" si="4"/>
        <v>9.2342698833256964E-2</v>
      </c>
      <c r="H165" s="301">
        <f t="shared" si="5"/>
        <v>-12.006052920914227</v>
      </c>
      <c r="Y165" s="249"/>
    </row>
    <row r="166" spans="2:25">
      <c r="B166" s="86"/>
      <c r="D166" s="283">
        <v>2.5000000000000001E-2</v>
      </c>
      <c r="E166" s="294">
        <f xml:space="preserve"> (('Q.3 Normal Stress'!F164*1000000) + 'Q.4 Principal Stress'!$E$11) /2</f>
        <v>-6205057.4073338388</v>
      </c>
      <c r="F166" s="273">
        <f xml:space="preserve"> SQRT(( (('Q.3 Normal Stress'!F164*1000000) - 'Q.4 Principal Stress'!$E$11) /2)^2 + ('Q.3 Normal Stress'!BM157*1000000)^2)</f>
        <v>6293366.6809361456</v>
      </c>
      <c r="G166" s="301">
        <f t="shared" si="4"/>
        <v>8.8309273602306837E-2</v>
      </c>
      <c r="H166" s="301">
        <f t="shared" si="5"/>
        <v>-12.498424088269985</v>
      </c>
      <c r="Y166" s="249"/>
    </row>
    <row r="167" spans="2:25">
      <c r="B167" s="86"/>
      <c r="D167" s="283">
        <v>2.5999999999999999E-2</v>
      </c>
      <c r="E167" s="294">
        <f xml:space="preserve"> (('Q.3 Normal Stress'!F165*1000000) + 'Q.4 Principal Stress'!$E$11) /2</f>
        <v>-6453259.7036271915</v>
      </c>
      <c r="F167" s="273">
        <f xml:space="preserve"> SQRT(( (('Q.3 Normal Stress'!F165*1000000) - 'Q.4 Principal Stress'!$E$11) /2)^2 + ('Q.3 Normal Stress'!BM158*1000000)^2)</f>
        <v>6537824.7831676947</v>
      </c>
      <c r="G167" s="301">
        <f t="shared" si="4"/>
        <v>8.4565079540503213E-2</v>
      </c>
      <c r="H167" s="301">
        <f t="shared" si="5"/>
        <v>-12.991084486794886</v>
      </c>
      <c r="Y167" s="249"/>
    </row>
    <row r="168" spans="2:25">
      <c r="B168" s="86"/>
      <c r="D168" s="283">
        <v>2.7E-2</v>
      </c>
      <c r="E168" s="294">
        <f xml:space="preserve"> (('Q.3 Normal Stress'!F166*1000000) + 'Q.4 Principal Stress'!$E$11) /2</f>
        <v>-6701461.9999205451</v>
      </c>
      <c r="F168" s="273">
        <f xml:space="preserve"> SQRT(( (('Q.3 Normal Stress'!F166*1000000) - 'Q.4 Principal Stress'!$E$11) /2)^2 + ('Q.3 Normal Stress'!BM159*1000000)^2)</f>
        <v>6782540.9468303714</v>
      </c>
      <c r="G168" s="301">
        <f t="shared" si="4"/>
        <v>8.1078946909826255E-2</v>
      </c>
      <c r="H168" s="301">
        <f t="shared" si="5"/>
        <v>-13.484002946750916</v>
      </c>
      <c r="Y168" s="249"/>
    </row>
    <row r="169" spans="2:25">
      <c r="B169" s="86"/>
      <c r="D169" s="283">
        <v>2.8000000000000001E-2</v>
      </c>
      <c r="E169" s="294">
        <f xml:space="preserve"> (('Q.3 Normal Stress'!F167*1000000) + 'Q.4 Principal Stress'!$E$11) /2</f>
        <v>-6949664.2962138997</v>
      </c>
      <c r="F169" s="273">
        <f xml:space="preserve"> SQRT(( (('Q.3 Normal Stress'!F167*1000000) - 'Q.4 Principal Stress'!$E$11) /2)^2 + ('Q.3 Normal Stress'!BM160*1000000)^2)</f>
        <v>7027488.3169188667</v>
      </c>
      <c r="G169" s="301">
        <f t="shared" si="4"/>
        <v>7.7824020704966967E-2</v>
      </c>
      <c r="H169" s="301">
        <f t="shared" si="5"/>
        <v>-13.977152613132768</v>
      </c>
      <c r="Y169" s="249"/>
    </row>
    <row r="170" spans="2:25">
      <c r="B170" s="86"/>
      <c r="D170" s="283">
        <v>2.9000000000000001E-2</v>
      </c>
      <c r="E170" s="294">
        <f xml:space="preserve"> (('Q.3 Normal Stress'!F168*1000000) + 'Q.4 Principal Stress'!$E$11) /2</f>
        <v>-7197866.5925072534</v>
      </c>
      <c r="F170" s="273">
        <f xml:space="preserve"> SQRT(( (('Q.3 Normal Stress'!F168*1000000) - 'Q.4 Principal Stress'!$E$11) /2)^2 + ('Q.3 Normal Stress'!BM161*1000000)^2)</f>
        <v>7272643.6363444626</v>
      </c>
      <c r="G170" s="301">
        <f t="shared" si="4"/>
        <v>7.4777043837209234E-2</v>
      </c>
      <c r="H170" s="301">
        <f t="shared" si="5"/>
        <v>-14.470510228851717</v>
      </c>
      <c r="Y170" s="249"/>
    </row>
    <row r="171" spans="2:25">
      <c r="B171" s="86"/>
      <c r="D171" s="283">
        <v>0.03</v>
      </c>
      <c r="E171" s="294">
        <f xml:space="preserve"> (('Q.3 Normal Stress'!F169*1000000) + 'Q.4 Principal Stress'!$E$11) /2</f>
        <v>-7446068.8888006061</v>
      </c>
      <c r="F171" s="273">
        <f xml:space="preserve"> SQRT(( (('Q.3 Normal Stress'!F169*1000000) - 'Q.4 Principal Stress'!$E$11) /2)^2 + ('Q.3 Normal Stress'!BM162*1000000)^2)</f>
        <v>7517986.6666556131</v>
      </c>
      <c r="G171" s="301">
        <f t="shared" si="4"/>
        <v>7.1917777855006984E-2</v>
      </c>
      <c r="H171" s="301">
        <f t="shared" si="5"/>
        <v>-14.96405555545622</v>
      </c>
      <c r="Y171" s="249"/>
    </row>
    <row r="172" spans="2:25">
      <c r="B172" s="86"/>
      <c r="D172" s="283">
        <v>3.1E-2</v>
      </c>
      <c r="E172" s="294">
        <f xml:space="preserve"> (('Q.3 Normal Stress'!F170*1000000) + 'Q.4 Principal Stress'!$E$11) /2</f>
        <v>-7694271.1850939607</v>
      </c>
      <c r="F172" s="273">
        <f xml:space="preserve"> SQRT(( (('Q.3 Normal Stress'!F170*1000000) - 'Q.4 Principal Stress'!$E$11) /2)^2 + ('Q.3 Normal Stress'!BM163*1000000)^2)</f>
        <v>7763499.7166227717</v>
      </c>
      <c r="G172" s="301">
        <f t="shared" si="4"/>
        <v>6.9228531528810977E-2</v>
      </c>
      <c r="H172" s="301">
        <f t="shared" si="5"/>
        <v>-15.457770901716732</v>
      </c>
      <c r="Y172" s="249"/>
    </row>
    <row r="173" spans="2:25">
      <c r="B173" s="86"/>
      <c r="D173" s="283">
        <v>3.2000000000000001E-2</v>
      </c>
      <c r="E173" s="294">
        <f xml:space="preserve"> (('Q.3 Normal Stress'!F171*1000000) + 'Q.4 Principal Stress'!$E$11) /2</f>
        <v>-7942473.4813873135</v>
      </c>
      <c r="F173" s="273">
        <f xml:space="preserve"> SQRT(( (('Q.3 Normal Stress'!F171*1000000) - 'Q.4 Principal Stress'!$E$11) /2)^2 + ('Q.3 Normal Stress'!BM164*1000000)^2)</f>
        <v>8009167.2560750274</v>
      </c>
      <c r="G173" s="301">
        <f t="shared" si="4"/>
        <v>6.6693774687713939E-2</v>
      </c>
      <c r="H173" s="301">
        <f t="shared" si="5"/>
        <v>-15.951640737462341</v>
      </c>
      <c r="Y173" s="249"/>
    </row>
    <row r="174" spans="2:25">
      <c r="B174" s="86"/>
      <c r="D174" s="283">
        <v>3.3000000000000002E-2</v>
      </c>
      <c r="E174" s="294">
        <f xml:space="preserve"> (('Q.3 Normal Stress'!F172*1000000) + 'Q.4 Principal Stress'!$E$11) /2</f>
        <v>-8190675.7776806671</v>
      </c>
      <c r="F174" s="273">
        <f xml:space="preserve"> SQRT(( (('Q.3 Normal Stress'!F172*1000000) - 'Q.4 Principal Stress'!$E$11) /2)^2 + ('Q.3 Normal Stress'!BM165*1000000)^2)</f>
        <v>8254975.5976103563</v>
      </c>
      <c r="G174" s="301">
        <f t="shared" si="4"/>
        <v>6.4299819929689167E-2</v>
      </c>
      <c r="H174" s="301">
        <f t="shared" si="5"/>
        <v>-16.445651375291025</v>
      </c>
      <c r="Y174" s="249"/>
    </row>
    <row r="175" spans="2:25">
      <c r="B175" s="86"/>
      <c r="D175" s="283">
        <v>3.4000000000000002E-2</v>
      </c>
      <c r="E175" s="294">
        <f xml:space="preserve"> (('Q.3 Normal Stress'!F173*1000000) + 'Q.4 Principal Stress'!$E$11) /2</f>
        <v>-8438878.0739740208</v>
      </c>
      <c r="F175" s="273">
        <f xml:space="preserve"> SQRT(( (('Q.3 Normal Stress'!F173*1000000) - 'Q.4 Principal Stress'!$E$11) /2)^2 + ('Q.3 Normal Stress'!BM166*1000000)^2)</f>
        <v>8500912.6327171754</v>
      </c>
      <c r="G175" s="301">
        <f t="shared" si="4"/>
        <v>6.2034558743154632E-2</v>
      </c>
      <c r="H175" s="301">
        <f t="shared" si="5"/>
        <v>-16.939790706691198</v>
      </c>
      <c r="Y175" s="249"/>
    </row>
    <row r="176" spans="2:25">
      <c r="B176" s="86"/>
      <c r="D176" s="283">
        <v>3.5000000000000003E-2</v>
      </c>
      <c r="E176" s="294">
        <f xml:space="preserve"> (('Q.3 Normal Stress'!F174*1000000) + 'Q.4 Principal Stress'!$E$11) /2</f>
        <v>-8687080.3702673744</v>
      </c>
      <c r="F176" s="273">
        <f xml:space="preserve"> SQRT(( (('Q.3 Normal Stress'!F174*1000000) - 'Q.4 Principal Stress'!$E$11) /2)^2 + ('Q.3 Normal Stress'!BM167*1000000)^2)</f>
        <v>8746967.6117997598</v>
      </c>
      <c r="G176" s="301">
        <f t="shared" si="4"/>
        <v>5.9887241532385352E-2</v>
      </c>
      <c r="H176" s="301">
        <f t="shared" si="5"/>
        <v>-17.434047982067135</v>
      </c>
      <c r="Y176" s="249"/>
    </row>
    <row r="177" spans="2:25">
      <c r="B177" s="86"/>
      <c r="D177" s="283">
        <v>3.5999999999999997E-2</v>
      </c>
      <c r="E177" s="294">
        <f xml:space="preserve"> (('Q.3 Normal Stress'!F175*1000000) + 'Q.4 Principal Stress'!$E$11) /2</f>
        <v>-8935282.6665607262</v>
      </c>
      <c r="F177" s="273">
        <f xml:space="preserve"> SQRT(( (('Q.3 Normal Stress'!F175*1000000) - 'Q.4 Principal Stress'!$E$11) /2)^2 + ('Q.3 Normal Stress'!BM168*1000000)^2)</f>
        <v>8993130.9598476272</v>
      </c>
      <c r="G177" s="301">
        <f t="shared" si="4"/>
        <v>5.784829328690097E-2</v>
      </c>
      <c r="H177" s="301">
        <f t="shared" si="5"/>
        <v>-17.928413626408354</v>
      </c>
      <c r="Y177" s="249"/>
    </row>
    <row r="178" spans="2:25">
      <c r="B178" s="86"/>
      <c r="D178" s="283">
        <v>3.6999999999999998E-2</v>
      </c>
      <c r="E178" s="294">
        <f xml:space="preserve"> (('Q.3 Normal Stress'!F176*1000000) + 'Q.4 Principal Stress'!$E$11) /2</f>
        <v>-9183484.9628540799</v>
      </c>
      <c r="F178" s="273">
        <f xml:space="preserve"> SQRT(( (('Q.3 Normal Stress'!F176*1000000) - 'Q.4 Principal Stress'!$E$11) /2)^2 + ('Q.3 Normal Stress'!BM169*1000000)^2)</f>
        <v>9239394.1212119702</v>
      </c>
      <c r="G178" s="301">
        <f t="shared" si="4"/>
        <v>5.5909158357890322E-2</v>
      </c>
      <c r="H178" s="301">
        <f t="shared" si="5"/>
        <v>-18.422879084066047</v>
      </c>
      <c r="Y178" s="249"/>
    </row>
    <row r="179" spans="2:25">
      <c r="B179" s="86"/>
      <c r="D179" s="283">
        <v>3.7999999999999999E-2</v>
      </c>
      <c r="E179" s="294">
        <f xml:space="preserve"> (('Q.3 Normal Stress'!F177*1000000) + 'Q.4 Principal Stress'!$E$11) /2</f>
        <v>-9431687.2591474354</v>
      </c>
      <c r="F179" s="273">
        <f xml:space="preserve"> SQRT(( (('Q.3 Normal Stress'!F177*1000000) - 'Q.4 Principal Stress'!$E$11) /2)^2 + ('Q.3 Normal Stress'!BM170*1000000)^2)</f>
        <v>9485749.4282825384</v>
      </c>
      <c r="G179" s="301">
        <f t="shared" si="4"/>
        <v>5.4062169135103005E-2</v>
      </c>
      <c r="H179" s="301">
        <f t="shared" si="5"/>
        <v>-18.917436687429973</v>
      </c>
      <c r="Y179" s="249"/>
    </row>
    <row r="180" spans="2:25">
      <c r="B180" s="86"/>
      <c r="D180" s="283">
        <v>3.9E-2</v>
      </c>
      <c r="E180" s="294">
        <f xml:space="preserve"> (('Q.3 Normal Stress'!F178*1000000) + 'Q.4 Principal Stress'!$E$11) /2</f>
        <v>-9679889.5554407872</v>
      </c>
      <c r="F180" s="273">
        <f xml:space="preserve"> SQRT(( (('Q.3 Normal Stress'!F178*1000000) - 'Q.4 Principal Stress'!$E$11) /2)^2 + ('Q.3 Normal Stress'!BM171*1000000)^2)</f>
        <v>9732189.9898927603</v>
      </c>
      <c r="G180" s="301">
        <f t="shared" si="4"/>
        <v>5.2300434451973063E-2</v>
      </c>
      <c r="H180" s="301">
        <f t="shared" si="5"/>
        <v>-19.412079545333551</v>
      </c>
      <c r="Y180" s="249"/>
    </row>
    <row r="181" spans="2:25">
      <c r="B181" s="86"/>
      <c r="D181" s="283">
        <v>0.04</v>
      </c>
      <c r="E181" s="294">
        <f xml:space="preserve"> (('Q.3 Normal Stress'!F179*1000000) + 'Q.4 Principal Stress'!$E$11) /2</f>
        <v>-9928091.8517341409</v>
      </c>
      <c r="F181" s="273">
        <f xml:space="preserve"> SQRT(( (('Q.3 Normal Stress'!F179*1000000) - 'Q.4 Principal Stress'!$E$11) /2)^2 + ('Q.3 Normal Stress'!BM172*1000000)^2)</f>
        <v>9978709.5960904285</v>
      </c>
      <c r="G181" s="301">
        <f t="shared" si="4"/>
        <v>5.0617744356287644E-2</v>
      </c>
      <c r="H181" s="301">
        <f t="shared" si="5"/>
        <v>-19.906801447824567</v>
      </c>
      <c r="Y181" s="249"/>
    </row>
    <row r="182" spans="2:25">
      <c r="B182" s="86"/>
      <c r="D182" s="283">
        <v>4.1000000000000002E-2</v>
      </c>
      <c r="E182" s="294">
        <f xml:space="preserve"> (('Q.3 Normal Stress'!F180*1000000) + 'Q.4 Principal Stress'!$E$11) /2</f>
        <v>-10176294.148027496</v>
      </c>
      <c r="F182" s="273">
        <f xml:space="preserve"> SQRT(( (('Q.3 Normal Stress'!F180*1000000) - 'Q.4 Principal Stress'!$E$11) /2)^2 + ('Q.3 Normal Stress'!BM173*1000000)^2)</f>
        <v>10225302.636548728</v>
      </c>
      <c r="G182" s="301">
        <f t="shared" si="4"/>
        <v>4.9008488521231339E-2</v>
      </c>
      <c r="H182" s="301">
        <f t="shared" si="5"/>
        <v>-20.401596784576224</v>
      </c>
      <c r="Y182" s="249"/>
    </row>
    <row r="183" spans="2:25">
      <c r="B183" s="86"/>
      <c r="D183" s="283">
        <v>4.2000000000000003E-2</v>
      </c>
      <c r="E183" s="294">
        <f xml:space="preserve"> (('Q.3 Normal Stress'!F181*1000000) + 'Q.4 Principal Stress'!$E$11) /2</f>
        <v>-10424496.44432085</v>
      </c>
      <c r="F183" s="273">
        <f xml:space="preserve"> SQRT(( (('Q.3 Normal Stress'!F181*1000000) - 'Q.4 Principal Stress'!$E$11) /2)^2 + ('Q.3 Normal Stress'!BM174*1000000)^2)</f>
        <v>10471964.030397665</v>
      </c>
      <c r="G183" s="301">
        <f t="shared" si="4"/>
        <v>4.7467586076814679E-2</v>
      </c>
      <c r="H183" s="301">
        <f t="shared" si="5"/>
        <v>-20.896460474718516</v>
      </c>
      <c r="Y183" s="249"/>
    </row>
    <row r="184" spans="2:25">
      <c r="B184" s="86"/>
      <c r="D184" s="283">
        <v>4.2999999999999997E-2</v>
      </c>
      <c r="E184" s="294">
        <f xml:space="preserve"> (('Q.3 Normal Stress'!F182*1000000) + 'Q.4 Principal Stress'!$E$11) /2</f>
        <v>-10672698.740614202</v>
      </c>
      <c r="F184" s="273">
        <f xml:space="preserve"> SQRT(( (('Q.3 Normal Stress'!F182*1000000) - 'Q.4 Principal Stress'!$E$11) /2)^2 + ('Q.3 Normal Stress'!BM175*1000000)^2)</f>
        <v>10718689.165658219</v>
      </c>
      <c r="G184" s="301">
        <f t="shared" si="4"/>
        <v>4.599042504401691E-2</v>
      </c>
      <c r="H184" s="301">
        <f t="shared" si="5"/>
        <v>-21.391387906272417</v>
      </c>
      <c r="Y184" s="249"/>
    </row>
    <row r="185" spans="2:25">
      <c r="B185" s="86"/>
      <c r="D185" s="283">
        <v>4.3999999999999997E-2</v>
      </c>
      <c r="E185" s="294">
        <f xml:space="preserve"> (('Q.3 Normal Stress'!F183*1000000) + 'Q.4 Principal Stress'!$E$11) /2</f>
        <v>-10920901.036907556</v>
      </c>
      <c r="F185" s="273">
        <f xml:space="preserve"> SQRT(( (('Q.3 Normal Stress'!F183*1000000) - 'Q.4 Principal Stress'!$E$11) /2)^2 + ('Q.3 Normal Stress'!BM176*1000000)^2)</f>
        <v>10965473.846784104</v>
      </c>
      <c r="G185" s="301">
        <f t="shared" si="4"/>
        <v>4.4572809876548124E-2</v>
      </c>
      <c r="H185" s="301">
        <f t="shared" si="5"/>
        <v>-21.886374883691662</v>
      </c>
      <c r="Y185" s="249"/>
    </row>
    <row r="186" spans="2:25">
      <c r="B186" s="86"/>
      <c r="D186" s="283">
        <v>4.4999999999999998E-2</v>
      </c>
      <c r="E186" s="294">
        <f xml:space="preserve"> (('Q.3 Normal Stress'!F184*1000000) + 'Q.4 Principal Stress'!$E$11) /2</f>
        <v>-11169103.333200909</v>
      </c>
      <c r="F186" s="273">
        <f xml:space="preserve"> SQRT(( (('Q.3 Normal Stress'!F184*1000000) - 'Q.4 Principal Stress'!$E$11) /2)^2 + ('Q.3 Normal Stress'!BM177*1000000)^2)</f>
        <v>11212314.249075525</v>
      </c>
      <c r="G186" s="301">
        <f t="shared" si="4"/>
        <v>4.3210915874615313E-2</v>
      </c>
      <c r="H186" s="301">
        <f t="shared" si="5"/>
        <v>-22.381417582276434</v>
      </c>
      <c r="Y186" s="249"/>
    </row>
    <row r="187" spans="2:25">
      <c r="B187" s="86"/>
      <c r="D187" s="283">
        <v>4.5999999999999999E-2</v>
      </c>
      <c r="E187" s="294">
        <f xml:space="preserve"> (('Q.3 Normal Stress'!F185*1000000) + 'Q.4 Principal Stress'!$E$11) /2</f>
        <v>-11417305.629494263</v>
      </c>
      <c r="F187" s="273">
        <f xml:space="preserve"> SQRT(( (('Q.3 Normal Stress'!F185*1000000) - 'Q.4 Principal Stress'!$E$11) /2)^2 + ('Q.3 Normal Stress'!BM178*1000000)^2)</f>
        <v>11459206.878939554</v>
      </c>
      <c r="G187" s="301">
        <f t="shared" si="4"/>
        <v>4.1901249445291236E-2</v>
      </c>
      <c r="H187" s="301">
        <f t="shared" si="5"/>
        <v>-22.876512508433819</v>
      </c>
      <c r="Y187" s="249"/>
    </row>
    <row r="188" spans="2:25">
      <c r="B188" s="86"/>
      <c r="D188" s="283">
        <v>4.7E-2</v>
      </c>
      <c r="E188" s="294">
        <f xml:space="preserve"> (('Q.3 Normal Stress'!F186*1000000) + 'Q.4 Principal Stress'!$E$11) /2</f>
        <v>-11665507.925787617</v>
      </c>
      <c r="F188" s="273">
        <f xml:space="preserve"> SQRT(( (('Q.3 Normal Stress'!F186*1000000) - 'Q.4 Principal Stress'!$E$11) /2)^2 + ('Q.3 Normal Stress'!BM179*1000000)^2)</f>
        <v>11706148.539142448</v>
      </c>
      <c r="G188" s="301">
        <f t="shared" si="4"/>
        <v>4.0640613354831934E-2</v>
      </c>
      <c r="H188" s="301">
        <f t="shared" si="5"/>
        <v>-23.371656464930066</v>
      </c>
      <c r="Y188" s="249"/>
    </row>
    <row r="189" spans="2:25">
      <c r="B189" s="86"/>
      <c r="D189" s="283">
        <v>4.8000000000000001E-2</v>
      </c>
      <c r="E189" s="294">
        <f xml:space="preserve"> (('Q.3 Normal Stress'!F187*1000000) + 'Q.4 Principal Stress'!$E$11) /2</f>
        <v>-11913710.22208097</v>
      </c>
      <c r="F189" s="273">
        <f xml:space="preserve"> SQRT(( (('Q.3 Normal Stress'!F187*1000000) - 'Q.4 Principal Stress'!$E$11) /2)^2 + ('Q.3 Normal Stress'!BM180*1000000)^2)</f>
        <v>11953136.298338914</v>
      </c>
      <c r="G189" s="301">
        <f t="shared" si="4"/>
        <v>3.9426076257944108E-2</v>
      </c>
      <c r="H189" s="301">
        <f t="shared" si="5"/>
        <v>-23.866846520419884</v>
      </c>
      <c r="Y189" s="249"/>
    </row>
    <row r="190" spans="2:25">
      <c r="B190" s="86"/>
      <c r="D190" s="283">
        <v>4.9000000000000002E-2</v>
      </c>
      <c r="E190" s="294">
        <f xml:space="preserve"> (('Q.3 Normal Stress'!F188*1000000) + 'Q.4 Principal Stress'!$E$11) /2</f>
        <v>-12161912.518374324</v>
      </c>
      <c r="F190" s="273">
        <f xml:space="preserve"> SQRT(( (('Q.3 Normal Stress'!F188*1000000) - 'Q.4 Principal Stress'!$E$11) /2)^2 + ('Q.3 Normal Stress'!BM181*1000000)^2)</f>
        <v>12200167.464277679</v>
      </c>
      <c r="G190" s="301">
        <f t="shared" si="4"/>
        <v>3.8254945903355257E-2</v>
      </c>
      <c r="H190" s="301">
        <f t="shared" si="5"/>
        <v>-24.362079982652002</v>
      </c>
      <c r="Y190" s="249"/>
    </row>
    <row r="191" spans="2:25">
      <c r="B191" s="86"/>
      <c r="D191" s="283">
        <v>0.05</v>
      </c>
      <c r="E191" s="294">
        <f xml:space="preserve"> (('Q.3 Normal Stress'!F189*1000000) + 'Q.4 Principal Stress'!$E$11) /2</f>
        <v>-12410114.814667678</v>
      </c>
      <c r="F191" s="273">
        <f xml:space="preserve"> SQRT(( (('Q.3 Normal Stress'!F189*1000000) - 'Q.4 Principal Stress'!$E$11) /2)^2 + ('Q.3 Normal Stress'!BM182*1000000)^2)</f>
        <v>12447239.56017709</v>
      </c>
      <c r="G191" s="301">
        <f t="shared" si="4"/>
        <v>3.7124745509412138E-2</v>
      </c>
      <c r="H191" s="301">
        <f t="shared" si="5"/>
        <v>-24.857354374844768</v>
      </c>
      <c r="Y191" s="249"/>
    </row>
    <row r="192" spans="2:25">
      <c r="B192" s="86"/>
      <c r="D192" s="283">
        <v>5.0999999999999997E-2</v>
      </c>
      <c r="E192" s="294">
        <f xml:space="preserve"> (('Q.3 Normal Stress'!F190*1000000) + 'Q.4 Principal Stress'!$E$11) /2</f>
        <v>-12658317.110961029</v>
      </c>
      <c r="F192" s="273">
        <f xml:space="preserve"> SQRT(( (('Q.3 Normal Stress'!F190*1000000) - 'Q.4 Principal Stress'!$E$11) /2)^2 + ('Q.3 Normal Stress'!BM183*1000000)^2)</f>
        <v>12694350.3038425</v>
      </c>
      <c r="G192" s="301">
        <f t="shared" si="4"/>
        <v>3.6033192881470548E-2</v>
      </c>
      <c r="H192" s="301">
        <f t="shared" si="5"/>
        <v>-25.352667414803527</v>
      </c>
      <c r="Y192" s="249"/>
    </row>
    <row r="193" spans="2:25">
      <c r="B193" s="86"/>
      <c r="D193" s="283">
        <v>5.1999999999999998E-2</v>
      </c>
      <c r="E193" s="294">
        <f xml:space="preserve"> (('Q.3 Normal Stress'!F191*1000000) + 'Q.4 Principal Stress'!$E$11) /2</f>
        <v>-12906519.407254383</v>
      </c>
      <c r="F193" s="273">
        <f xml:space="preserve"> SQRT(( (('Q.3 Normal Stress'!F191*1000000) - 'Q.4 Principal Stress'!$E$11) /2)^2 + ('Q.3 Normal Stress'!BM184*1000000)^2)</f>
        <v>12941497.589161839</v>
      </c>
      <c r="G193" s="301">
        <f t="shared" si="4"/>
        <v>3.4978181907456371E-2</v>
      </c>
      <c r="H193" s="301">
        <f t="shared" si="5"/>
        <v>-25.848016996416224</v>
      </c>
      <c r="Y193" s="249"/>
    </row>
    <row r="194" spans="2:25">
      <c r="B194" s="86"/>
      <c r="D194" s="283">
        <v>5.2999999999999999E-2</v>
      </c>
      <c r="E194" s="294">
        <f xml:space="preserve"> (('Q.3 Normal Stress'!F192*1000000) + 'Q.4 Principal Stress'!$E$11) /2</f>
        <v>-13154721.703547737</v>
      </c>
      <c r="F194" s="273">
        <f xml:space="preserve"> SQRT(( (('Q.3 Normal Stress'!F192*1000000) - 'Q.4 Principal Stress'!$E$11) /2)^2 + ('Q.3 Normal Stress'!BM185*1000000)^2)</f>
        <v>13188679.469669875</v>
      </c>
      <c r="G194" s="301">
        <f t="shared" si="4"/>
        <v>3.3957766122138126E-2</v>
      </c>
      <c r="H194" s="301">
        <f t="shared" si="5"/>
        <v>-26.343401173217611</v>
      </c>
      <c r="Y194" s="249"/>
    </row>
    <row r="195" spans="2:25">
      <c r="B195" s="86"/>
      <c r="D195" s="283">
        <v>5.3999999999999999E-2</v>
      </c>
      <c r="E195" s="294">
        <f xml:space="preserve"> (('Q.3 Normal Stress'!F193*1000000) + 'Q.4 Principal Stress'!$E$11) /2</f>
        <v>-13402923.99984109</v>
      </c>
      <c r="F195" s="273">
        <f xml:space="preserve"> SQRT(( (('Q.3 Normal Stress'!F193*1000000) - 'Q.4 Principal Stress'!$E$11) /2)^2 + ('Q.3 Normal Stress'!BM186*1000000)^2)</f>
        <v>13435894.143916685</v>
      </c>
      <c r="G195" s="301">
        <f t="shared" si="4"/>
        <v>3.2970144075594843E-2</v>
      </c>
      <c r="H195" s="301">
        <f t="shared" si="5"/>
        <v>-26.838818143757777</v>
      </c>
      <c r="Y195" s="249"/>
    </row>
    <row r="196" spans="2:25">
      <c r="B196" s="86"/>
      <c r="D196" s="283">
        <v>5.5E-2</v>
      </c>
      <c r="E196" s="294">
        <f xml:space="preserve"> (('Q.3 Normal Stress'!F194*1000000) + 'Q.4 Principal Stress'!$E$11) /2</f>
        <v>-13651126.296134444</v>
      </c>
      <c r="F196" s="273">
        <f xml:space="preserve"> SQRT(( (('Q.3 Normal Stress'!F194*1000000) - 'Q.4 Principal Stress'!$E$11) /2)^2 + ('Q.3 Normal Stress'!BM187*1000000)^2)</f>
        <v>13683139.942413829</v>
      </c>
      <c r="G196" s="301">
        <f t="shared" si="4"/>
        <v>3.2013646279385313E-2</v>
      </c>
      <c r="H196" s="301">
        <f t="shared" si="5"/>
        <v>-27.33426623854827</v>
      </c>
      <c r="Y196" s="249"/>
    </row>
    <row r="197" spans="2:25">
      <c r="B197" s="86"/>
      <c r="D197" s="283">
        <v>5.6000000000000001E-2</v>
      </c>
      <c r="E197" s="294">
        <f xml:space="preserve"> (('Q.3 Normal Stress'!F195*1000000) + 'Q.4 Principal Stress'!$E$11) /2</f>
        <v>-13899328.592427799</v>
      </c>
      <c r="F197" s="273">
        <f xml:space="preserve"> SQRT(( (('Q.3 Normal Stress'!F195*1000000) - 'Q.4 Principal Stress'!$E$11) /2)^2 + ('Q.3 Normal Stress'!BM188*1000000)^2)</f>
        <v>13930415.315963518</v>
      </c>
      <c r="G197" s="301">
        <f t="shared" si="4"/>
        <v>3.1086723535718397E-2</v>
      </c>
      <c r="H197" s="301">
        <f t="shared" si="5"/>
        <v>-27.829743908391318</v>
      </c>
      <c r="Y197" s="249"/>
    </row>
    <row r="198" spans="2:25">
      <c r="B198" s="86"/>
      <c r="D198" s="283">
        <v>5.7000000000000002E-2</v>
      </c>
      <c r="E198" s="294">
        <f xml:space="preserve"> (('Q.3 Normal Stress'!F196*1000000) + 'Q.4 Principal Stress'!$E$11) /2</f>
        <v>-14147530.888721153</v>
      </c>
      <c r="F198" s="273">
        <f xml:space="preserve"> SQRT(( (('Q.3 Normal Stress'!F196*1000000) - 'Q.4 Principal Stress'!$E$11) /2)^2 + ('Q.3 Normal Stress'!BM189*1000000)^2)</f>
        <v>14177718.825203069</v>
      </c>
      <c r="G198" s="301">
        <f t="shared" si="4"/>
        <v>3.0187936481915416E-2</v>
      </c>
      <c r="H198" s="301">
        <f t="shared" si="5"/>
        <v>-28.325249713924222</v>
      </c>
      <c r="Y198" s="249"/>
    </row>
    <row r="199" spans="2:25">
      <c r="B199" s="86"/>
      <c r="D199" s="283">
        <v>5.8000000000000003E-2</v>
      </c>
      <c r="E199" s="294">
        <f xml:space="preserve"> (('Q.3 Normal Stress'!F197*1000000) + 'Q.4 Principal Stress'!$E$11) /2</f>
        <v>-14395733.185014507</v>
      </c>
      <c r="F199" s="273">
        <f xml:space="preserve"> SQRT(( (('Q.3 Normal Stress'!F197*1000000) - 'Q.4 Principal Stress'!$E$11) /2)^2 + ('Q.3 Normal Stress'!BM190*1000000)^2)</f>
        <v>14425049.131219758</v>
      </c>
      <c r="G199" s="301">
        <f t="shared" si="4"/>
        <v>2.9315946205250919E-2</v>
      </c>
      <c r="H199" s="301">
        <f t="shared" si="5"/>
        <v>-28.820782316234265</v>
      </c>
      <c r="Y199" s="249"/>
    </row>
    <row r="200" spans="2:25">
      <c r="B200" s="86"/>
      <c r="D200" s="283">
        <v>5.8999999999999997E-2</v>
      </c>
      <c r="E200" s="294">
        <f xml:space="preserve"> (('Q.3 Normal Stress'!F198*1000000) + 'Q.4 Principal Stress'!$E$11) /2</f>
        <v>-14643935.481307859</v>
      </c>
      <c r="F200" s="273">
        <f xml:space="preserve"> SQRT(( (('Q.3 Normal Stress'!F198*1000000) - 'Q.4 Principal Stress'!$E$11) /2)^2 + ('Q.3 Normal Stress'!BM191*1000000)^2)</f>
        <v>14672404.987110497</v>
      </c>
      <c r="G200" s="301">
        <f t="shared" si="4"/>
        <v>2.846950580263883E-2</v>
      </c>
      <c r="H200" s="301">
        <f t="shared" si="5"/>
        <v>-29.316340468418357</v>
      </c>
      <c r="Y200" s="249"/>
    </row>
    <row r="201" spans="2:25">
      <c r="B201" s="86"/>
      <c r="D201" s="283">
        <v>0.06</v>
      </c>
      <c r="E201" s="294">
        <f xml:space="preserve"> (('Q.3 Normal Stress'!F199*1000000) + 'Q.4 Principal Stress'!$E$11) /2</f>
        <v>-14892137.777601212</v>
      </c>
      <c r="F201" s="273">
        <f xml:space="preserve"> SQRT(( (('Q.3 Normal Stress'!F199*1000000) - 'Q.4 Principal Stress'!$E$11) /2)^2 + ('Q.3 Normal Stress'!BM192*1000000)^2)</f>
        <v>14919785.230377374</v>
      </c>
      <c r="G201" s="301">
        <f t="shared" si="4"/>
        <v>2.7647452776161954E-2</v>
      </c>
      <c r="H201" s="301">
        <f t="shared" si="5"/>
        <v>-29.811923007978589</v>
      </c>
      <c r="Y201" s="249"/>
    </row>
    <row r="202" spans="2:25">
      <c r="B202" s="86"/>
      <c r="D202" s="283">
        <v>6.0999999999999999E-2</v>
      </c>
      <c r="E202" s="294">
        <f xml:space="preserve"> (('Q.3 Normal Stress'!F200*1000000) + 'Q.4 Principal Stress'!$E$11) /2</f>
        <v>-15140340.073894566</v>
      </c>
      <c r="F202" s="273">
        <f xml:space="preserve"> SQRT(( (('Q.3 Normal Stress'!F200*1000000) - 'Q.4 Principal Stress'!$E$11) /2)^2 + ('Q.3 Normal Stress'!BM193*1000000)^2)</f>
        <v>15167188.776064154</v>
      </c>
      <c r="G202" s="301">
        <f t="shared" si="4"/>
        <v>2.6848702169587835E-2</v>
      </c>
      <c r="H202" s="301">
        <f t="shared" si="5"/>
        <v>-30.307528849958718</v>
      </c>
      <c r="Y202" s="249"/>
    </row>
    <row r="203" spans="2:25">
      <c r="B203" s="86"/>
      <c r="D203" s="283">
        <v>6.2E-2</v>
      </c>
      <c r="E203" s="294">
        <f xml:space="preserve"> (('Q.3 Normal Stress'!F201*1000000) + 'Q.4 Principal Stress'!$E$11) /2</f>
        <v>-15388542.370187921</v>
      </c>
      <c r="F203" s="273">
        <f xml:space="preserve"> SQRT(( (('Q.3 Normal Stress'!F201*1000000) - 'Q.4 Principal Stress'!$E$11) /2)^2 + ('Q.3 Normal Stress'!BM194*1000000)^2)</f>
        <v>15414614.610551</v>
      </c>
      <c r="G203" s="301">
        <f t="shared" si="4"/>
        <v>2.6072240363078193E-2</v>
      </c>
      <c r="H203" s="301">
        <f t="shared" si="5"/>
        <v>-30.803156980738922</v>
      </c>
      <c r="Y203" s="249"/>
    </row>
    <row r="204" spans="2:25">
      <c r="B204" s="86"/>
      <c r="D204" s="283">
        <v>6.3E-2</v>
      </c>
      <c r="E204" s="294">
        <f xml:space="preserve"> (('Q.3 Normal Stress'!F202*1000000) + 'Q.4 Principal Stress'!$E$11) /2</f>
        <v>-15636744.666481271</v>
      </c>
      <c r="F204" s="273">
        <f xml:space="preserve"> SQRT(( (('Q.3 Normal Stress'!F202*1000000) - 'Q.4 Principal Stress'!$E$11) /2)^2 + ('Q.3 Normal Stress'!BM195*1000000)^2)</f>
        <v>15662061.785934951</v>
      </c>
      <c r="G204" s="301">
        <f t="shared" si="4"/>
        <v>2.531711945367977E-2</v>
      </c>
      <c r="H204" s="301">
        <f t="shared" si="5"/>
        <v>-31.298806452416223</v>
      </c>
      <c r="Y204" s="249"/>
    </row>
    <row r="205" spans="2:25">
      <c r="B205" s="86"/>
      <c r="D205" s="283">
        <v>6.4000000000000001E-2</v>
      </c>
      <c r="E205" s="294">
        <f xml:space="preserve"> (('Q.3 Normal Stress'!F203*1000000) + 'Q.4 Principal Stress'!$E$11) /2</f>
        <v>-15884946.962774627</v>
      </c>
      <c r="F205" s="273">
        <f xml:space="preserve"> SQRT(( (('Q.3 Normal Stress'!F203*1000000) - 'Q.4 Principal Stress'!$E$11) /2)^2 + ('Q.3 Normal Stress'!BM196*1000000)^2)</f>
        <v>15909529.414932806</v>
      </c>
      <c r="G205" s="301">
        <f t="shared" si="4"/>
        <v>2.4582452158179134E-2</v>
      </c>
      <c r="H205" s="301">
        <f t="shared" si="5"/>
        <v>-31.794476377707433</v>
      </c>
      <c r="Y205" s="249"/>
    </row>
    <row r="206" spans="2:25">
      <c r="B206" s="86"/>
      <c r="D206" s="283">
        <v>6.5000000000000002E-2</v>
      </c>
      <c r="E206" s="294">
        <f xml:space="preserve"> (('Q.3 Normal Stress'!F204*1000000) + 'Q.4 Principal Stress'!$E$11) /2</f>
        <v>-16133149.259067981</v>
      </c>
      <c r="F206" s="273">
        <f xml:space="preserve"> SQRT(( (('Q.3 Normal Stress'!F204*1000000) - 'Q.4 Principal Stress'!$E$11) /2)^2 + ('Q.3 Normal Stress'!BM197*1000000)^2)</f>
        <v>16157016.666250583</v>
      </c>
      <c r="G206" s="301">
        <f t="shared" si="4"/>
        <v>2.3867407182602211E-2</v>
      </c>
      <c r="H206" s="301">
        <f t="shared" si="5"/>
        <v>-32.290165925318561</v>
      </c>
      <c r="Y206" s="249"/>
    </row>
    <row r="207" spans="2:25">
      <c r="B207" s="86"/>
      <c r="D207" s="283">
        <v>6.6000000000000003E-2</v>
      </c>
      <c r="E207" s="294">
        <f xml:space="preserve"> (('Q.3 Normal Stress'!F205*1000000) + 'Q.4 Principal Stress'!$E$11) /2</f>
        <v>-16381351.555361334</v>
      </c>
      <c r="F207" s="273">
        <f xml:space="preserve"> SQRT(( (('Q.3 Normal Stress'!F205*1000000) - 'Q.4 Principal Stress'!$E$11) /2)^2 + ('Q.3 Normal Stress'!BM198*1000000)^2)</f>
        <v>16404522.760370625</v>
      </c>
      <c r="G207" s="301">
        <f t="shared" si="4"/>
        <v>2.317120500929095E-2</v>
      </c>
      <c r="H207" s="301">
        <f t="shared" si="5"/>
        <v>-32.785874315731959</v>
      </c>
      <c r="Y207" s="249"/>
    </row>
    <row r="208" spans="2:25">
      <c r="B208" s="86"/>
      <c r="D208" s="283">
        <v>6.7000000000000004E-2</v>
      </c>
      <c r="E208" s="294">
        <f xml:space="preserve"> (('Q.3 Normal Stress'!F206*1000000) + 'Q.4 Principal Stress'!$E$11) /2</f>
        <v>-16629553.851654688</v>
      </c>
      <c r="F208" s="273">
        <f xml:space="preserve"> SQRT(( (('Q.3 Normal Stress'!F206*1000000) - 'Q.4 Principal Stress'!$E$11) /2)^2 + ('Q.3 Normal Stress'!BM199*1000000)^2)</f>
        <v>16652046.965713043</v>
      </c>
      <c r="G208" s="301">
        <f t="shared" si="4"/>
        <v>2.2493114058354871E-2</v>
      </c>
      <c r="H208" s="301">
        <f t="shared" si="5"/>
        <v>-33.281600817367732</v>
      </c>
      <c r="Y208" s="249"/>
    </row>
    <row r="209" spans="2:25">
      <c r="B209" s="86"/>
      <c r="D209" s="283">
        <v>6.8000000000000005E-2</v>
      </c>
      <c r="E209" s="294">
        <f xml:space="preserve"> (('Q.3 Normal Stress'!F207*1000000) + 'Q.4 Principal Stress'!$E$11) /2</f>
        <v>-16877756.147948042</v>
      </c>
      <c r="F209" s="273">
        <f xml:space="preserve"> SQRT(( (('Q.3 Normal Stress'!F207*1000000) - 'Q.4 Principal Stress'!$E$11) /2)^2 + ('Q.3 Normal Stress'!BM200*1000000)^2)</f>
        <v>16899588.595133319</v>
      </c>
      <c r="G209" s="301">
        <f t="shared" ref="G209:G266" si="6" xml:space="preserve"> (E209 + F209) / 1000000</f>
        <v>2.183244718527794E-2</v>
      </c>
      <c r="H209" s="301">
        <f t="shared" ref="H209:H266" si="7">( E209 - F209) / 1000000</f>
        <v>-33.777344743081358</v>
      </c>
      <c r="Y209" s="249"/>
    </row>
    <row r="210" spans="2:25">
      <c r="B210" s="86"/>
      <c r="D210" s="283">
        <v>6.9000000000000006E-2</v>
      </c>
      <c r="E210" s="294">
        <f xml:space="preserve"> (('Q.3 Normal Stress'!F208*1000000) + 'Q.4 Principal Stress'!$E$11) /2</f>
        <v>-17125958.444241397</v>
      </c>
      <c r="F210" s="273">
        <f xml:space="preserve"> SQRT(( (('Q.3 Normal Stress'!F208*1000000) - 'Q.4 Principal Stress'!$E$11) /2)^2 + ('Q.3 Normal Stress'!BM201*1000000)^2)</f>
        <v>17147147.002722234</v>
      </c>
      <c r="G210" s="301">
        <f t="shared" si="6"/>
        <v>2.118855848083645E-2</v>
      </c>
      <c r="H210" s="301">
        <f t="shared" si="7"/>
        <v>-34.273105446963633</v>
      </c>
      <c r="Y210" s="249"/>
    </row>
    <row r="211" spans="2:25">
      <c r="B211" s="86"/>
      <c r="D211" s="283">
        <v>7.0000000000000007E-2</v>
      </c>
      <c r="E211" s="294">
        <f xml:space="preserve"> (('Q.3 Normal Stress'!F209*1000000) + 'Q.4 Principal Stress'!$E$11) /2</f>
        <v>-17374160.740534749</v>
      </c>
      <c r="F211" s="273">
        <f xml:space="preserve"> SQRT(( (('Q.3 Normal Stress'!F209*1000000) - 'Q.4 Principal Stress'!$E$11) /2)^2 + ('Q.3 Normal Stress'!BM202*1000000)^2)</f>
        <v>17394721.580878176</v>
      </c>
      <c r="G211" s="301">
        <f t="shared" si="6"/>
        <v>2.0560840343426912E-2</v>
      </c>
      <c r="H211" s="301">
        <f t="shared" si="7"/>
        <v>-34.768882321412924</v>
      </c>
      <c r="Y211" s="249"/>
    </row>
    <row r="212" spans="2:25">
      <c r="B212" s="86"/>
      <c r="D212" s="283">
        <v>7.0999999999999994E-2</v>
      </c>
      <c r="E212" s="294">
        <f xml:space="preserve"> (('Q.3 Normal Stress'!F210*1000000) + 'Q.4 Principal Stress'!$E$11) /2</f>
        <v>-17622363.036828101</v>
      </c>
      <c r="F212" s="273">
        <f xml:space="preserve"> SQRT(( (('Q.3 Normal Stress'!F210*1000000) - 'Q.4 Principal Stress'!$E$11) /2)^2 + ('Q.3 Normal Stress'!BM203*1000000)^2)</f>
        <v>17642311.757625137</v>
      </c>
      <c r="G212" s="301">
        <f t="shared" si="6"/>
        <v>1.9948720797035843E-2</v>
      </c>
      <c r="H212" s="301">
        <f t="shared" si="7"/>
        <v>-35.264674794453235</v>
      </c>
      <c r="Y212" s="249"/>
    </row>
    <row r="213" spans="2:25">
      <c r="B213" s="86"/>
      <c r="D213" s="283">
        <v>7.1999999999999995E-2</v>
      </c>
      <c r="E213" s="294">
        <f xml:space="preserve"> (('Q.3 Normal Stress'!F211*1000000) + 'Q.4 Principal Stress'!$E$11) /2</f>
        <v>-17870565.333121452</v>
      </c>
      <c r="F213" s="273">
        <f xml:space="preserve"> SQRT(( (('Q.3 Normal Stress'!F211*1000000) - 'Q.4 Principal Stress'!$E$11) /2)^2 + ('Q.3 Normal Stress'!BM204*1000000)^2)</f>
        <v>17889916.994152714</v>
      </c>
      <c r="G213" s="301">
        <f t="shared" si="6"/>
        <v>1.9351661031261087E-2</v>
      </c>
      <c r="H213" s="301">
        <f t="shared" si="7"/>
        <v>-35.760482327274168</v>
      </c>
      <c r="Y213" s="249"/>
    </row>
    <row r="214" spans="2:25">
      <c r="B214" s="86"/>
      <c r="D214" s="283">
        <v>7.2999999999999995E-2</v>
      </c>
      <c r="E214" s="294">
        <f xml:space="preserve"> (('Q.3 Normal Stress'!F212*1000000) + 'Q.4 Principal Stress'!$E$11) /2</f>
        <v>-18118767.629414808</v>
      </c>
      <c r="F214" s="273">
        <f xml:space="preserve"> SQRT(( (('Q.3 Normal Stress'!F212*1000000) - 'Q.4 Principal Stress'!$E$11) /2)^2 + ('Q.3 Normal Stress'!BM205*1000000)^2)</f>
        <v>18137536.782557011</v>
      </c>
      <c r="G214" s="301">
        <f t="shared" si="6"/>
        <v>1.8769153142202646E-2</v>
      </c>
      <c r="H214" s="301">
        <f t="shared" si="7"/>
        <v>-36.256304411971826</v>
      </c>
      <c r="Y214" s="249"/>
    </row>
    <row r="215" spans="2:25">
      <c r="B215" s="86"/>
      <c r="D215" s="283">
        <v>7.3999999999999996E-2</v>
      </c>
      <c r="E215" s="294">
        <f xml:space="preserve"> (('Q.3 Normal Stress'!F213*1000000) + 'Q.4 Principal Stress'!$E$11) /2</f>
        <v>-18366969.92570816</v>
      </c>
      <c r="F215" s="273">
        <f xml:space="preserve"> SQRT(( (('Q.3 Normal Stress'!F213*1000000) - 'Q.4 Principal Stress'!$E$11) /2)^2 + ('Q.3 Normal Stress'!BM206*1000000)^2)</f>
        <v>18385170.643763531</v>
      </c>
      <c r="G215" s="301">
        <f t="shared" si="6"/>
        <v>1.8200718055371195E-2</v>
      </c>
      <c r="H215" s="301">
        <f t="shared" si="7"/>
        <v>-36.752140569471685</v>
      </c>
      <c r="Y215" s="249"/>
    </row>
    <row r="216" spans="2:25">
      <c r="B216" s="86"/>
      <c r="D216" s="283">
        <v>7.4999999999999997E-2</v>
      </c>
      <c r="E216" s="294">
        <f xml:space="preserve"> (('Q.3 Normal Stress'!F214*1000000) + 'Q.4 Principal Stress'!$E$11) /2</f>
        <v>-18615172.222001515</v>
      </c>
      <c r="F216" s="273">
        <f xml:space="preserve"> SQRT(( (('Q.3 Normal Stress'!F214*1000000) - 'Q.4 Principal Stress'!$E$11) /2)^2 + ('Q.3 Normal Stress'!BM207*1000000)^2)</f>
        <v>18632818.125615243</v>
      </c>
      <c r="G216" s="301">
        <f t="shared" si="6"/>
        <v>1.7645903613727539E-2</v>
      </c>
      <c r="H216" s="301">
        <f t="shared" si="7"/>
        <v>-37.247990347616764</v>
      </c>
      <c r="Y216" s="249"/>
    </row>
    <row r="217" spans="2:25">
      <c r="B217" s="86"/>
      <c r="D217" s="283">
        <v>7.5999999999999998E-2</v>
      </c>
      <c r="E217" s="294">
        <f xml:space="preserve"> (('Q.3 Normal Stress'!F215*1000000) + 'Q.4 Principal Stress'!$E$11) /2</f>
        <v>-18863374.518294871</v>
      </c>
      <c r="F217" s="273">
        <f xml:space="preserve"> SQRT(( (('Q.3 Normal Stress'!F215*1000000) - 'Q.4 Principal Stress'!$E$11) /2)^2 + ('Q.3 Normal Stress'!BM208*1000000)^2)</f>
        <v>18880478.801110644</v>
      </c>
      <c r="G217" s="301">
        <f t="shared" si="6"/>
        <v>1.7104282815773041E-2</v>
      </c>
      <c r="H217" s="301">
        <f t="shared" si="7"/>
        <v>-37.74385331940551</v>
      </c>
      <c r="Y217" s="249"/>
    </row>
    <row r="218" spans="2:25">
      <c r="B218" s="86"/>
      <c r="D218" s="283">
        <v>7.6999999999999999E-2</v>
      </c>
      <c r="E218" s="294">
        <f xml:space="preserve"> (('Q.3 Normal Stress'!F216*1000000) + 'Q.4 Principal Stress'!$E$11) /2</f>
        <v>-19111576.814588223</v>
      </c>
      <c r="F218" s="273">
        <f xml:space="preserve"> SQRT(( (('Q.3 Normal Stress'!F216*1000000) - 'Q.4 Principal Stress'!$E$11) /2)^2 + ('Q.3 Normal Stress'!BM209*1000000)^2)</f>
        <v>19128152.266778369</v>
      </c>
      <c r="G218" s="301">
        <f t="shared" si="6"/>
        <v>1.6575452190145851E-2</v>
      </c>
      <c r="H218" s="301">
        <f t="shared" si="7"/>
        <v>-38.23972908136659</v>
      </c>
      <c r="Y218" s="249"/>
    </row>
    <row r="219" spans="2:25">
      <c r="B219" s="86"/>
      <c r="D219" s="283">
        <v>7.8E-2</v>
      </c>
      <c r="E219" s="294">
        <f xml:space="preserve"> (('Q.3 Normal Stress'!F217*1000000) + 'Q.4 Principal Stress'!$E$11) /2</f>
        <v>-19359779.110881574</v>
      </c>
      <c r="F219" s="273">
        <f xml:space="preserve"> SQRT(( (('Q.3 Normal Stress'!F217*1000000) - 'Q.4 Principal Stress'!$E$11) /2)^2 + ('Q.3 Normal Stress'!BM210*1000000)^2)</f>
        <v>19375838.141176078</v>
      </c>
      <c r="G219" s="301">
        <f t="shared" si="6"/>
        <v>1.6059030294504017E-2</v>
      </c>
      <c r="H219" s="301">
        <f t="shared" si="7"/>
        <v>-38.735617252057658</v>
      </c>
      <c r="Y219" s="249"/>
    </row>
    <row r="220" spans="2:25">
      <c r="B220" s="86"/>
      <c r="D220" s="283">
        <v>7.9000000000000001E-2</v>
      </c>
      <c r="E220" s="294">
        <f xml:space="preserve"> (('Q.3 Normal Stress'!F218*1000000) + 'Q.4 Principal Stress'!$E$11) /2</f>
        <v>-19607981.40717493</v>
      </c>
      <c r="F220" s="273">
        <f xml:space="preserve"> SQRT(( (('Q.3 Normal Stress'!F218*1000000) - 'Q.4 Principal Stress'!$E$11) /2)^2 + ('Q.3 Normal Stress'!BM211*1000000)^2)</f>
        <v>19623536.063502762</v>
      </c>
      <c r="G220" s="301">
        <f t="shared" si="6"/>
        <v>1.555465632783249E-2</v>
      </c>
      <c r="H220" s="301">
        <f t="shared" si="7"/>
        <v>-39.231517470677687</v>
      </c>
      <c r="Y220" s="249"/>
    </row>
    <row r="221" spans="2:25">
      <c r="B221" s="86"/>
      <c r="D221" s="283">
        <v>0.08</v>
      </c>
      <c r="E221" s="294">
        <f xml:space="preserve"> (('Q.3 Normal Stress'!F219*1000000) + 'Q.4 Principal Stress'!$E$11) /2</f>
        <v>-19856183.703468282</v>
      </c>
      <c r="F221" s="273">
        <f xml:space="preserve"> SQRT(( (('Q.3 Normal Stress'!F219*1000000) - 'Q.4 Principal Stress'!$E$11) /2)^2 + ('Q.3 Normal Stress'!BM212*1000000)^2)</f>
        <v>19871245.692314502</v>
      </c>
      <c r="G221" s="301">
        <f t="shared" si="6"/>
        <v>1.5061988846220077E-2</v>
      </c>
      <c r="H221" s="301">
        <f t="shared" si="7"/>
        <v>-39.727429395782785</v>
      </c>
      <c r="Y221" s="249"/>
    </row>
    <row r="222" spans="2:25">
      <c r="B222" s="86"/>
      <c r="D222" s="283">
        <v>8.1000000000000003E-2</v>
      </c>
      <c r="E222" s="294">
        <f xml:space="preserve"> (('Q.3 Normal Stress'!F220*1000000) + 'Q.4 Principal Stress'!$E$11) /2</f>
        <v>-20104385.999761637</v>
      </c>
      <c r="F222" s="273">
        <f xml:space="preserve"> SQRT(( (('Q.3 Normal Stress'!F220*1000000) - 'Q.4 Principal Stress'!$E$11) /2)^2 + ('Q.3 Normal Stress'!BM213*1000000)^2)</f>
        <v>20118966.704334941</v>
      </c>
      <c r="G222" s="301">
        <f t="shared" si="6"/>
        <v>1.4580704573303462E-2</v>
      </c>
      <c r="H222" s="301">
        <f t="shared" si="7"/>
        <v>-40.223352704096577</v>
      </c>
      <c r="Y222" s="249"/>
    </row>
    <row r="223" spans="2:25">
      <c r="B223" s="86"/>
      <c r="D223" s="283">
        <v>8.2000000000000003E-2</v>
      </c>
      <c r="E223" s="294">
        <f xml:space="preserve"> (('Q.3 Normal Stress'!F221*1000000) + 'Q.4 Principal Stress'!$E$11) /2</f>
        <v>-20352588.296054993</v>
      </c>
      <c r="F223" s="273">
        <f xml:space="preserve"> SQRT(( (('Q.3 Normal Stress'!F221*1000000) - 'Q.4 Principal Stress'!$E$11) /2)^2 + ('Q.3 Normal Stress'!BM214*1000000)^2)</f>
        <v>20366698.793352272</v>
      </c>
      <c r="G223" s="301">
        <f t="shared" si="6"/>
        <v>1.4110497297279537E-2</v>
      </c>
      <c r="H223" s="301">
        <f t="shared" si="7"/>
        <v>-40.719287089407267</v>
      </c>
      <c r="Y223" s="249"/>
    </row>
    <row r="224" spans="2:25">
      <c r="B224" s="86"/>
      <c r="D224" s="283">
        <v>8.3000000000000004E-2</v>
      </c>
      <c r="E224" s="294">
        <f xml:space="preserve"> (('Q.3 Normal Stress'!F222*1000000) + 'Q.4 Principal Stress'!$E$11) /2</f>
        <v>-20600790.592348345</v>
      </c>
      <c r="F224" s="273">
        <f xml:space="preserve"> SQRT(( (('Q.3 Normal Stress'!F222*1000000) - 'Q.4 Principal Stress'!$E$11) /2)^2 + ('Q.3 Normal Stress'!BM215*1000000)^2)</f>
        <v>20614441.669195607</v>
      </c>
      <c r="G224" s="301">
        <f t="shared" si="6"/>
        <v>1.365107684726268E-2</v>
      </c>
      <c r="H224" s="301">
        <f t="shared" si="7"/>
        <v>-41.215232261543953</v>
      </c>
      <c r="Y224" s="249"/>
    </row>
    <row r="225" spans="2:25">
      <c r="B225" s="86"/>
      <c r="D225" s="283">
        <v>8.4000000000000005E-2</v>
      </c>
      <c r="E225" s="294">
        <f xml:space="preserve"> (('Q.3 Normal Stress'!F223*1000000) + 'Q.4 Principal Stress'!$E$11) /2</f>
        <v>-20848992.8886417</v>
      </c>
      <c r="F225" s="273">
        <f xml:space="preserve"> SQRT(( (('Q.3 Normal Stress'!F223*1000000) - 'Q.4 Principal Stress'!$E$11) /2)^2 + ('Q.3 Normal Stress'!BM216*1000000)^2)</f>
        <v>20862195.056784108</v>
      </c>
      <c r="G225" s="301">
        <f t="shared" si="6"/>
        <v>1.3202168142408132E-2</v>
      </c>
      <c r="H225" s="301">
        <f t="shared" si="7"/>
        <v>-41.711187945425806</v>
      </c>
      <c r="Y225" s="249"/>
    </row>
    <row r="226" spans="2:25">
      <c r="B226" s="86"/>
      <c r="D226" s="283">
        <v>8.5000000000000006E-2</v>
      </c>
      <c r="E226" s="294">
        <f xml:space="preserve"> (('Q.3 Normal Stress'!F224*1000000) + 'Q.4 Principal Stress'!$E$11) /2</f>
        <v>-21097195.184935052</v>
      </c>
      <c r="F226" s="273">
        <f xml:space="preserve"> SQRT(( (('Q.3 Normal Stress'!F224*1000000) - 'Q.4 Principal Stress'!$E$11) /2)^2 + ('Q.3 Normal Stress'!BM217*1000000)^2)</f>
        <v>21109958.695242867</v>
      </c>
      <c r="G226" s="301">
        <f t="shared" si="6"/>
        <v>1.2763510307814925E-2</v>
      </c>
      <c r="H226" s="301">
        <f t="shared" si="7"/>
        <v>-42.207153880177913</v>
      </c>
      <c r="Y226" s="249"/>
    </row>
    <row r="227" spans="2:25">
      <c r="B227" s="86"/>
      <c r="D227" s="283">
        <v>8.5999999999999993E-2</v>
      </c>
      <c r="E227" s="294">
        <f xml:space="preserve"> (('Q.3 Normal Stress'!F225*1000000) + 'Q.4 Principal Stress'!$E$11) /2</f>
        <v>-21345397.481228404</v>
      </c>
      <c r="F227" s="273">
        <f xml:space="preserve"> SQRT(( (('Q.3 Normal Stress'!F225*1000000) - 'Q.4 Principal Stress'!$E$11) /2)^2 + ('Q.3 Normal Stress'!BM218*1000000)^2)</f>
        <v>21357732.337080266</v>
      </c>
      <c r="G227" s="301">
        <f t="shared" si="6"/>
        <v>1.2334855851862579E-2</v>
      </c>
      <c r="H227" s="301">
        <f t="shared" si="7"/>
        <v>-42.703129818308668</v>
      </c>
      <c r="Y227" s="249"/>
    </row>
    <row r="228" spans="2:25">
      <c r="B228" s="86"/>
      <c r="D228" s="283">
        <v>8.6999999999999994E-2</v>
      </c>
      <c r="E228" s="294">
        <f xml:space="preserve"> (('Q.3 Normal Stress'!F226*1000000) + 'Q.4 Principal Stress'!$E$11) /2</f>
        <v>-21593599.777521756</v>
      </c>
      <c r="F228" s="273">
        <f xml:space="preserve"> SQRT(( (('Q.3 Normal Stress'!F226*1000000) - 'Q.4 Principal Stress'!$E$11) /2)^2 + ('Q.3 Normal Stress'!BM219*1000000)^2)</f>
        <v>21605515.747421727</v>
      </c>
      <c r="G228" s="301">
        <f t="shared" si="6"/>
        <v>1.1915969899971039E-2</v>
      </c>
      <c r="H228" s="301">
        <f t="shared" si="7"/>
        <v>-43.199115524943487</v>
      </c>
      <c r="Y228" s="249"/>
    </row>
    <row r="229" spans="2:25">
      <c r="B229" s="86"/>
      <c r="D229" s="283">
        <v>8.7999999999999995E-2</v>
      </c>
      <c r="E229" s="294">
        <f xml:space="preserve"> (('Q.3 Normal Stress'!F227*1000000) + 'Q.4 Principal Stress'!$E$11) /2</f>
        <v>-21841802.073815111</v>
      </c>
      <c r="F229" s="273">
        <f xml:space="preserve"> SQRT(( (('Q.3 Normal Stress'!F227*1000000) - 'Q.4 Principal Stress'!$E$11) /2)^2 + ('Q.3 Normal Stress'!BM220*1000000)^2)</f>
        <v>21853308.703295536</v>
      </c>
      <c r="G229" s="301">
        <f t="shared" si="6"/>
        <v>1.1506629480425268E-2</v>
      </c>
      <c r="H229" s="301">
        <f t="shared" si="7"/>
        <v>-43.695110777110649</v>
      </c>
      <c r="Y229" s="249"/>
    </row>
    <row r="230" spans="2:25">
      <c r="B230" s="86"/>
      <c r="D230" s="283">
        <v>8.8999999999999996E-2</v>
      </c>
      <c r="E230" s="294">
        <f xml:space="preserve"> (('Q.3 Normal Stress'!F228*1000000) + 'Q.4 Principal Stress'!$E$11) /2</f>
        <v>-22090004.370108463</v>
      </c>
      <c r="F230" s="273">
        <f xml:space="preserve"> SQRT(( (('Q.3 Normal Stress'!F228*1000000) - 'Q.4 Principal Stress'!$E$11) /2)^2 + ('Q.3 Normal Stress'!BM221*1000000)^2)</f>
        <v>22101110.99296657</v>
      </c>
      <c r="G230" s="301">
        <f t="shared" si="6"/>
        <v>1.1106622858107091E-2</v>
      </c>
      <c r="H230" s="301">
        <f t="shared" si="7"/>
        <v>-44.191115363075035</v>
      </c>
      <c r="Y230" s="249"/>
    </row>
    <row r="231" spans="2:25">
      <c r="B231" s="86"/>
      <c r="D231" s="283">
        <v>0.09</v>
      </c>
      <c r="E231" s="294">
        <f xml:space="preserve"> (('Q.3 Normal Stress'!F229*1000000) + 'Q.4 Principal Stress'!$E$11) /2</f>
        <v>-22338206.666401818</v>
      </c>
      <c r="F231" s="273">
        <f xml:space="preserve"> SQRT(( (('Q.3 Normal Stress'!F229*1000000) - 'Q.4 Principal Stress'!$E$11) /2)^2 + ('Q.3 Normal Stress'!BM222*1000000)^2)</f>
        <v>22348922.415314268</v>
      </c>
      <c r="G231" s="301">
        <f t="shared" si="6"/>
        <v>1.0715748912449925E-2</v>
      </c>
      <c r="H231" s="301">
        <f t="shared" si="7"/>
        <v>-44.687129081716094</v>
      </c>
      <c r="Y231" s="249"/>
    </row>
    <row r="232" spans="2:25">
      <c r="B232" s="86"/>
      <c r="D232" s="283">
        <v>9.0999999999999998E-2</v>
      </c>
      <c r="E232" s="294">
        <f xml:space="preserve"> (('Q.3 Normal Stress'!F230*1000000) + 'Q.4 Principal Stress'!$E$11) /2</f>
        <v>-22586408.962695174</v>
      </c>
      <c r="F232" s="273">
        <f xml:space="preserve"> SQRT(( (('Q.3 Normal Stress'!F230*1000000) - 'Q.4 Principal Stress'!$E$11) /2)^2 + ('Q.3 Normal Stress'!BM223*1000000)^2)</f>
        <v>22596742.779251449</v>
      </c>
      <c r="G232" s="301">
        <f t="shared" si="6"/>
        <v>1.0333816556274892E-2</v>
      </c>
      <c r="H232" s="301">
        <f t="shared" si="7"/>
        <v>-45.183151741946624</v>
      </c>
      <c r="Y232" s="249"/>
    </row>
    <row r="233" spans="2:25">
      <c r="B233" s="86"/>
      <c r="D233" s="283">
        <v>9.1999999999999998E-2</v>
      </c>
      <c r="E233" s="294">
        <f xml:space="preserve"> (('Q.3 Normal Stress'!F231*1000000) + 'Q.4 Principal Stress'!$E$11) /2</f>
        <v>-22834611.258988526</v>
      </c>
      <c r="F233" s="273">
        <f xml:space="preserve"> SQRT(( (('Q.3 Normal Stress'!F231*1000000) - 'Q.4 Principal Stress'!$E$11) /2)^2 + ('Q.3 Normal Stress'!BM224*1000000)^2)</f>
        <v>22844571.903180853</v>
      </c>
      <c r="G233" s="301">
        <f t="shared" si="6"/>
        <v>9.9606441923268136E-3</v>
      </c>
      <c r="H233" s="301">
        <f t="shared" si="7"/>
        <v>-45.67918316216938</v>
      </c>
      <c r="Y233" s="249"/>
    </row>
    <row r="234" spans="2:25">
      <c r="B234" s="86"/>
      <c r="D234" s="283">
        <v>9.2999999999999999E-2</v>
      </c>
      <c r="E234" s="294">
        <f xml:space="preserve"> (('Q.3 Normal Stress'!F232*1000000) + 'Q.4 Principal Stress'!$E$11) /2</f>
        <v>-23082813.555281878</v>
      </c>
      <c r="F234" s="273">
        <f xml:space="preserve"> SQRT(( (('Q.3 Normal Stress'!F232*1000000) - 'Q.4 Principal Stress'!$E$11) /2)^2 + ('Q.3 Normal Stress'!BM225*1000000)^2)</f>
        <v>23092409.61448665</v>
      </c>
      <c r="G234" s="301">
        <f t="shared" si="6"/>
        <v>9.5960592047721147E-3</v>
      </c>
      <c r="H234" s="301">
        <f t="shared" si="7"/>
        <v>-46.175223169768529</v>
      </c>
      <c r="Y234" s="249"/>
    </row>
    <row r="235" spans="2:25">
      <c r="B235" s="86"/>
      <c r="D235" s="283">
        <v>9.4E-2</v>
      </c>
      <c r="E235" s="294">
        <f xml:space="preserve"> (('Q.3 Normal Stress'!F233*1000000) + 'Q.4 Principal Stress'!$E$11) /2</f>
        <v>-23331015.851575233</v>
      </c>
      <c r="F235" s="273">
        <f xml:space="preserve"> SQRT(( (('Q.3 Normal Stress'!F233*1000000) - 'Q.4 Principal Stress'!$E$11) /2)^2 + ('Q.3 Normal Stress'!BM226*1000000)^2)</f>
        <v>23340255.749058232</v>
      </c>
      <c r="G235" s="301">
        <f t="shared" si="6"/>
        <v>9.2398974829986692E-3</v>
      </c>
      <c r="H235" s="301">
        <f t="shared" si="7"/>
        <v>-46.671271600633467</v>
      </c>
      <c r="Y235" s="249"/>
    </row>
    <row r="236" spans="2:25">
      <c r="B236" s="86"/>
      <c r="D236" s="283">
        <v>9.5000000000000001E-2</v>
      </c>
      <c r="E236" s="294">
        <f xml:space="preserve"> (('Q.3 Normal Stress'!F234*1000000) + 'Q.4 Principal Stress'!$E$11) /2</f>
        <v>-23579218.147868585</v>
      </c>
      <c r="F236" s="273">
        <f xml:space="preserve"> SQRT(( (('Q.3 Normal Stress'!F234*1000000) - 'Q.4 Principal Stress'!$E$11) /2)^2 + ('Q.3 Normal Stress'!BM227*1000000)^2)</f>
        <v>23588110.150843993</v>
      </c>
      <c r="G236" s="301">
        <f t="shared" si="6"/>
        <v>8.8920029754079883E-3</v>
      </c>
      <c r="H236" s="301">
        <f t="shared" si="7"/>
        <v>-47.167328298712583</v>
      </c>
      <c r="Y236" s="249"/>
    </row>
    <row r="237" spans="2:25">
      <c r="B237" s="86"/>
      <c r="D237" s="283">
        <v>9.6000000000000002E-2</v>
      </c>
      <c r="E237" s="294">
        <f xml:space="preserve"> (('Q.3 Normal Stress'!F235*1000000) + 'Q.4 Principal Stress'!$E$11) /2</f>
        <v>-23827420.44416194</v>
      </c>
      <c r="F237" s="273">
        <f xml:space="preserve"> SQRT(( (('Q.3 Normal Stress'!F235*1000000) - 'Q.4 Principal Stress'!$E$11) /2)^2 + ('Q.3 Normal Stress'!BM228*1000000)^2)</f>
        <v>23835972.671432909</v>
      </c>
      <c r="G237" s="301">
        <f t="shared" si="6"/>
        <v>8.552227270968259E-3</v>
      </c>
      <c r="H237" s="301">
        <f t="shared" si="7"/>
        <v>-47.66339311559485</v>
      </c>
      <c r="Y237" s="249"/>
    </row>
    <row r="238" spans="2:25">
      <c r="B238" s="86"/>
      <c r="D238" s="283">
        <v>9.7000000000000003E-2</v>
      </c>
      <c r="E238" s="294">
        <f xml:space="preserve"> (('Q.3 Normal Stress'!F236*1000000) + 'Q.4 Principal Stress'!$E$11) /2</f>
        <v>-24075622.740455296</v>
      </c>
      <c r="F238" s="273">
        <f xml:space="preserve"> SQRT(( (('Q.3 Normal Stress'!F236*1000000) - 'Q.4 Principal Stress'!$E$11) /2)^2 + ('Q.3 Normal Stress'!BM229*1000000)^2)</f>
        <v>24083843.169661839</v>
      </c>
      <c r="G238" s="301">
        <f t="shared" si="6"/>
        <v>8.2204292065426714E-3</v>
      </c>
      <c r="H238" s="301">
        <f t="shared" si="7"/>
        <v>-48.159465910117135</v>
      </c>
      <c r="Y238" s="249"/>
    </row>
    <row r="239" spans="2:25">
      <c r="B239" s="86"/>
      <c r="D239" s="283">
        <v>9.8000000000000004E-2</v>
      </c>
      <c r="E239" s="294">
        <f xml:space="preserve"> (('Q.3 Normal Stress'!F237*1000000) + 'Q.4 Principal Stress'!$E$11) /2</f>
        <v>-24323825.036748648</v>
      </c>
      <c r="F239" s="273">
        <f xml:space="preserve"> SQRT(( (('Q.3 Normal Stress'!F237*1000000) - 'Q.4 Principal Stress'!$E$11) /2)^2 + ('Q.3 Normal Stress'!BM230*1000000)^2)</f>
        <v>24331721.511246875</v>
      </c>
      <c r="G239" s="301">
        <f t="shared" si="6"/>
        <v>7.8964744982272378E-3</v>
      </c>
      <c r="H239" s="301">
        <f t="shared" si="7"/>
        <v>-48.65554654799552</v>
      </c>
      <c r="Y239" s="249"/>
    </row>
    <row r="240" spans="2:25">
      <c r="B240" s="86"/>
      <c r="D240" s="283">
        <v>9.9000000000000005E-2</v>
      </c>
      <c r="E240" s="294">
        <f xml:space="preserve"> (('Q.3 Normal Stress'!F238*1000000) + 'Q.4 Principal Stress'!$E$11) /2</f>
        <v>-24572027.333042003</v>
      </c>
      <c r="F240" s="273">
        <f xml:space="preserve"> SQRT(( (('Q.3 Normal Stress'!F238*1000000) - 'Q.4 Principal Stress'!$E$11) /2)^2 + ('Q.3 Normal Stress'!BM231*1000000)^2)</f>
        <v>24579607.56843688</v>
      </c>
      <c r="G240" s="301">
        <f t="shared" si="6"/>
        <v>7.5802353948764504E-3</v>
      </c>
      <c r="H240" s="301">
        <f t="shared" si="7"/>
        <v>-49.151634901478886</v>
      </c>
      <c r="Y240" s="249"/>
    </row>
    <row r="241" spans="2:25">
      <c r="B241" s="86"/>
      <c r="D241" s="283">
        <v>0.1</v>
      </c>
      <c r="E241" s="294">
        <f xml:space="preserve"> (('Q.3 Normal Stress'!F239*1000000) + 'Q.4 Principal Stress'!$E$11) /2</f>
        <v>-24820229.629335355</v>
      </c>
      <c r="F241" s="273">
        <f xml:space="preserve"> SQRT(( (('Q.3 Normal Stress'!F239*1000000) - 'Q.4 Principal Stress'!$E$11) /2)^2 + ('Q.3 Normal Stress'!BM232*1000000)^2)</f>
        <v>24827501.219687797</v>
      </c>
      <c r="G241" s="301">
        <f t="shared" si="6"/>
        <v>7.2715903524421159E-3</v>
      </c>
      <c r="H241" s="301">
        <f t="shared" si="7"/>
        <v>-49.647730849023148</v>
      </c>
      <c r="Y241" s="249"/>
    </row>
    <row r="242" spans="2:25">
      <c r="B242" s="86"/>
      <c r="D242" s="283">
        <v>0.10100000000000001</v>
      </c>
      <c r="E242" s="294">
        <f xml:space="preserve"> (('Q.3 Normal Stress'!F240*1000000) + 'Q.4 Principal Stress'!$E$11) /2</f>
        <v>-25068431.925628711</v>
      </c>
      <c r="F242" s="273">
        <f xml:space="preserve"> SQRT(( (('Q.3 Normal Stress'!F240*1000000) - 'Q.4 Principal Stress'!$E$11) /2)^2 + ('Q.3 Normal Stress'!BM233*1000000)^2)</f>
        <v>25075402.349356193</v>
      </c>
      <c r="G242" s="301">
        <f t="shared" si="6"/>
        <v>6.9704237274825576E-3</v>
      </c>
      <c r="H242" s="301">
        <f t="shared" si="7"/>
        <v>-50.143834274984904</v>
      </c>
      <c r="Y242" s="249"/>
    </row>
    <row r="243" spans="2:25">
      <c r="B243" s="86"/>
      <c r="D243" s="283">
        <v>0.10199999999999999</v>
      </c>
      <c r="E243" s="294">
        <f xml:space="preserve"> (('Q.3 Normal Stress'!F241*1000000) + 'Q.4 Principal Stress'!$E$11) /2</f>
        <v>-25316634.221922059</v>
      </c>
      <c r="F243" s="273">
        <f xml:space="preserve"> SQRT(( (('Q.3 Normal Stress'!F241*1000000) - 'Q.4 Principal Stress'!$E$11) /2)^2 + ('Q.3 Normal Stress'!BM234*1000000)^2)</f>
        <v>25323310.847410787</v>
      </c>
      <c r="G243" s="301">
        <f t="shared" si="6"/>
        <v>6.6766254887282847E-3</v>
      </c>
      <c r="H243" s="301">
        <f t="shared" si="7"/>
        <v>-50.639945069332846</v>
      </c>
      <c r="Y243" s="249"/>
    </row>
    <row r="244" spans="2:25">
      <c r="B244" s="86"/>
      <c r="D244" s="283">
        <v>0.10299999999999999</v>
      </c>
      <c r="E244" s="294">
        <f xml:space="preserve"> (('Q.3 Normal Stress'!F242*1000000) + 'Q.4 Principal Stress'!$E$11) /2</f>
        <v>-25564836.518215414</v>
      </c>
      <c r="F244" s="273">
        <f xml:space="preserve"> SQRT(( (('Q.3 Normal Stress'!F242*1000000) - 'Q.4 Principal Stress'!$E$11) /2)^2 + ('Q.3 Normal Stress'!BM235*1000000)^2)</f>
        <v>25571226.609160785</v>
      </c>
      <c r="G244" s="301">
        <f t="shared" si="6"/>
        <v>6.3900909453704956E-3</v>
      </c>
      <c r="H244" s="301">
        <f t="shared" si="7"/>
        <v>-51.136063127376197</v>
      </c>
      <c r="Y244" s="249"/>
    </row>
    <row r="245" spans="2:25">
      <c r="B245" s="86"/>
      <c r="D245" s="283">
        <v>0.104</v>
      </c>
      <c r="E245" s="294">
        <f xml:space="preserve"> (('Q.3 Normal Stress'!F243*1000000) + 'Q.4 Principal Stress'!$E$11) /2</f>
        <v>-25813038.814508766</v>
      </c>
      <c r="F245" s="273">
        <f xml:space="preserve"> SQRT(( (('Q.3 Normal Stress'!F243*1000000) - 'Q.4 Principal Stress'!$E$11) /2)^2 + ('Q.3 Normal Stress'!BM236*1000000)^2)</f>
        <v>25819149.53499971</v>
      </c>
      <c r="G245" s="301">
        <f t="shared" si="6"/>
        <v>6.1107204909436408E-3</v>
      </c>
      <c r="H245" s="301">
        <f t="shared" si="7"/>
        <v>-51.632188349508482</v>
      </c>
      <c r="Y245" s="249"/>
    </row>
    <row r="246" spans="2:25">
      <c r="B246" s="86"/>
      <c r="D246" s="283">
        <v>0.105</v>
      </c>
      <c r="E246" s="294">
        <f xml:space="preserve"> (('Q.3 Normal Stress'!F244*1000000) + 'Q.4 Principal Stress'!$E$11) /2</f>
        <v>-26061241.110802121</v>
      </c>
      <c r="F246" s="273">
        <f xml:space="preserve"> SQRT(( (('Q.3 Normal Stress'!F244*1000000) - 'Q.4 Principal Stress'!$E$11) /2)^2 + ('Q.3 Normal Stress'!BM237*1000000)^2)</f>
        <v>26062175.345791984</v>
      </c>
      <c r="G246" s="301">
        <f t="shared" si="6"/>
        <v>9.3423498986288907E-4</v>
      </c>
      <c r="H246" s="301">
        <f t="shared" si="7"/>
        <v>-52.123416456594107</v>
      </c>
      <c r="Y246" s="249"/>
    </row>
    <row r="247" spans="2:25">
      <c r="B247" s="86"/>
      <c r="D247" s="283">
        <v>0.106</v>
      </c>
      <c r="E247" s="294">
        <f xml:space="preserve"> (('Q.3 Normal Stress'!F245*1000000) + 'Q.4 Principal Stress'!$E$11) /2</f>
        <v>-26309443.407095473</v>
      </c>
      <c r="F247" s="273">
        <f xml:space="preserve"> SQRT(( (('Q.3 Normal Stress'!F245*1000000) - 'Q.4 Principal Stress'!$E$11) /2)^2 + ('Q.3 Normal Stress'!BM238*1000000)^2)</f>
        <v>26310285.879902482</v>
      </c>
      <c r="G247" s="301">
        <f t="shared" si="6"/>
        <v>8.424728070087731E-4</v>
      </c>
      <c r="H247" s="301">
        <f t="shared" si="7"/>
        <v>-52.619729286997959</v>
      </c>
      <c r="Y247" s="249"/>
    </row>
    <row r="248" spans="2:25">
      <c r="B248" s="86"/>
      <c r="D248" s="283">
        <v>0.107</v>
      </c>
      <c r="E248" s="294">
        <f xml:space="preserve"> (('Q.3 Normal Stress'!F246*1000000) + 'Q.4 Principal Stress'!$E$11) /2</f>
        <v>-26557645.703388829</v>
      </c>
      <c r="F248" s="273">
        <f xml:space="preserve"> SQRT(( (('Q.3 Normal Stress'!F246*1000000) - 'Q.4 Principal Stress'!$E$11) /2)^2 + ('Q.3 Normal Stress'!BM239*1000000)^2)</f>
        <v>26558401.262719642</v>
      </c>
      <c r="G248" s="301">
        <f t="shared" si="6"/>
        <v>7.5555933081358675E-4</v>
      </c>
      <c r="H248" s="301">
        <f t="shared" si="7"/>
        <v>-53.11604696610847</v>
      </c>
      <c r="Y248" s="249"/>
    </row>
    <row r="249" spans="2:25">
      <c r="B249" s="86"/>
      <c r="D249" s="283">
        <v>0.108</v>
      </c>
      <c r="E249" s="294">
        <f xml:space="preserve"> (('Q.3 Normal Stress'!F247*1000000) + 'Q.4 Principal Stress'!$E$11) /2</f>
        <v>-26805847.999682181</v>
      </c>
      <c r="F249" s="273">
        <f xml:space="preserve"> SQRT(( (('Q.3 Normal Stress'!F247*1000000) - 'Q.4 Principal Stress'!$E$11) /2)^2 + ('Q.3 Normal Stress'!BM240*1000000)^2)</f>
        <v>26806521.469322134</v>
      </c>
      <c r="G249" s="301">
        <f t="shared" si="6"/>
        <v>6.7346963995322583E-4</v>
      </c>
      <c r="H249" s="301">
        <f t="shared" si="7"/>
        <v>-53.612369469004321</v>
      </c>
      <c r="Y249" s="249"/>
    </row>
    <row r="250" spans="2:25">
      <c r="B250" s="86"/>
      <c r="D250" s="283">
        <v>0.109</v>
      </c>
      <c r="E250" s="294">
        <f xml:space="preserve"> (('Q.3 Normal Stress'!F248*1000000) + 'Q.4 Principal Stress'!$E$11) /2</f>
        <v>-27054050.29597554</v>
      </c>
      <c r="F250" s="273">
        <f xml:space="preserve"> SQRT(( (('Q.3 Normal Stress'!F248*1000000) - 'Q.4 Principal Stress'!$E$11) /2)^2 + ('Q.3 Normal Stress'!BM241*1000000)^2)</f>
        <v>27054646.476721015</v>
      </c>
      <c r="G250" s="301">
        <f t="shared" si="6"/>
        <v>5.9618074547499421E-4</v>
      </c>
      <c r="H250" s="301">
        <f t="shared" si="7"/>
        <v>-54.108696772696554</v>
      </c>
      <c r="Y250" s="249"/>
    </row>
    <row r="251" spans="2:25">
      <c r="B251" s="86"/>
      <c r="D251" s="283">
        <v>0.11</v>
      </c>
      <c r="E251" s="294">
        <f xml:space="preserve"> (('Q.3 Normal Stress'!F249*1000000) + 'Q.4 Principal Stress'!$E$11) /2</f>
        <v>-27302252.592268888</v>
      </c>
      <c r="F251" s="273">
        <f xml:space="preserve"> SQRT(( (('Q.3 Normal Stress'!F249*1000000) - 'Q.4 Principal Stress'!$E$11) /2)^2 + ('Q.3 Normal Stress'!BM242*1000000)^2)</f>
        <v>27302776.263771903</v>
      </c>
      <c r="G251" s="301">
        <f t="shared" si="6"/>
        <v>5.2367150301486259E-4</v>
      </c>
      <c r="H251" s="301">
        <f t="shared" si="7"/>
        <v>-54.605028856040789</v>
      </c>
      <c r="Y251" s="249"/>
    </row>
    <row r="252" spans="2:25">
      <c r="B252" s="86"/>
      <c r="D252" s="283">
        <v>0.111</v>
      </c>
      <c r="E252" s="294">
        <f xml:space="preserve"> (('Q.3 Normal Stress'!F250*1000000) + 'Q.4 Principal Stress'!$E$11) /2</f>
        <v>-27550454.88856224</v>
      </c>
      <c r="F252" s="273">
        <f xml:space="preserve"> SQRT(( (('Q.3 Normal Stress'!F250*1000000) - 'Q.4 Principal Stress'!$E$11) /2)^2 + ('Q.3 Normal Stress'!BM243*1000000)^2)</f>
        <v>27550910.811092041</v>
      </c>
      <c r="G252" s="301">
        <f t="shared" si="6"/>
        <v>4.5592252980172635E-4</v>
      </c>
      <c r="H252" s="301">
        <f t="shared" si="7"/>
        <v>-55.101365699654281</v>
      </c>
      <c r="Y252" s="249"/>
    </row>
    <row r="253" spans="2:25">
      <c r="B253" s="86"/>
      <c r="D253" s="283">
        <v>0.112</v>
      </c>
      <c r="E253" s="294">
        <f xml:space="preserve"> (('Q.3 Normal Stress'!F251*1000000) + 'Q.4 Principal Stress'!$E$11) /2</f>
        <v>-27798657.184855599</v>
      </c>
      <c r="F253" s="273">
        <f xml:space="preserve"> SQRT(( (('Q.3 Normal Stress'!F251*1000000) - 'Q.4 Principal Stress'!$E$11) /2)^2 + ('Q.3 Normal Stress'!BM244*1000000)^2)</f>
        <v>27799050.100981642</v>
      </c>
      <c r="G253" s="301">
        <f t="shared" si="6"/>
        <v>3.9291612604260446E-4</v>
      </c>
      <c r="H253" s="301">
        <f t="shared" si="7"/>
        <v>-55.597707285837238</v>
      </c>
      <c r="Y253" s="249"/>
    </row>
    <row r="254" spans="2:25">
      <c r="B254" s="86"/>
      <c r="D254" s="283">
        <v>0.113</v>
      </c>
      <c r="E254" s="294">
        <f xml:space="preserve"> (('Q.3 Normal Stress'!F252*1000000) + 'Q.4 Principal Stress'!$E$11) /2</f>
        <v>-28046859.481148951</v>
      </c>
      <c r="F254" s="273">
        <f xml:space="preserve"> SQRT(( (('Q.3 Normal Stress'!F252*1000000) - 'Q.4 Principal Stress'!$E$11) /2)^2 + ('Q.3 Normal Stress'!BM245*1000000)^2)</f>
        <v>28047194.117349483</v>
      </c>
      <c r="G254" s="301">
        <f t="shared" si="6"/>
        <v>3.3463620053231718E-4</v>
      </c>
      <c r="H254" s="301">
        <f t="shared" si="7"/>
        <v>-56.094053598498434</v>
      </c>
      <c r="Y254" s="249"/>
    </row>
    <row r="255" spans="2:25">
      <c r="B255" s="86"/>
      <c r="D255" s="283">
        <v>0.114</v>
      </c>
      <c r="E255" s="294">
        <f xml:space="preserve"> (('Q.3 Normal Stress'!F253*1000000) + 'Q.4 Principal Stress'!$E$11) /2</f>
        <v>-28295061.777442306</v>
      </c>
      <c r="F255" s="273">
        <f xml:space="preserve"> SQRT(( (('Q.3 Normal Stress'!F253*1000000) - 'Q.4 Principal Stress'!$E$11) /2)^2 + ('Q.3 Normal Stress'!BM246*1000000)^2)</f>
        <v>28295342.845642429</v>
      </c>
      <c r="G255" s="301">
        <f t="shared" si="6"/>
        <v>2.8106820012256504E-4</v>
      </c>
      <c r="H255" s="301">
        <f t="shared" si="7"/>
        <v>-56.590404623084737</v>
      </c>
      <c r="Y255" s="249"/>
    </row>
    <row r="256" spans="2:25">
      <c r="B256" s="86"/>
      <c r="D256" s="283">
        <v>0.115</v>
      </c>
      <c r="E256" s="294">
        <f xml:space="preserve"> (('Q.3 Normal Stress'!F254*1000000) + 'Q.4 Principal Stress'!$E$11) /2</f>
        <v>-28543264.073735658</v>
      </c>
      <c r="F256" s="273">
        <f xml:space="preserve"> SQRT(( (('Q.3 Normal Stress'!F254*1000000) - 'Q.4 Principal Stress'!$E$11) /2)^2 + ('Q.3 Normal Stress'!BM247*1000000)^2)</f>
        <v>28543496.272778571</v>
      </c>
      <c r="G256" s="301">
        <f t="shared" si="6"/>
        <v>2.3219904291257263E-4</v>
      </c>
      <c r="H256" s="301">
        <f t="shared" si="7"/>
        <v>-57.086760346514225</v>
      </c>
      <c r="Y256" s="249"/>
    </row>
    <row r="257" spans="2:25">
      <c r="B257" s="86"/>
      <c r="D257" s="283">
        <v>0.11600000000000001</v>
      </c>
      <c r="E257" s="294">
        <f xml:space="preserve"> (('Q.3 Normal Stress'!F255*1000000) + 'Q.4 Principal Stress'!$E$11) /2</f>
        <v>-28791466.370029014</v>
      </c>
      <c r="F257" s="273">
        <f xml:space="preserve"> SQRT(( (('Q.3 Normal Stress'!F255*1000000) - 'Q.4 Principal Stress'!$E$11) /2)^2 + ('Q.3 Normal Stress'!BM248*1000000)^2)</f>
        <v>28791654.387083862</v>
      </c>
      <c r="G257" s="301">
        <f t="shared" si="6"/>
        <v>1.8801705484837293E-4</v>
      </c>
      <c r="H257" s="301">
        <f t="shared" si="7"/>
        <v>-57.583120757112873</v>
      </c>
      <c r="Y257" s="249"/>
    </row>
    <row r="258" spans="2:25">
      <c r="B258" s="86"/>
      <c r="D258" s="283">
        <v>0.11700000000000001</v>
      </c>
      <c r="E258" s="294">
        <f xml:space="preserve"> (('Q.3 Normal Stress'!F256*1000000) + 'Q.4 Principal Stress'!$E$11) /2</f>
        <v>-29039668.666322365</v>
      </c>
      <c r="F258" s="273">
        <f xml:space="preserve"> SQRT(( (('Q.3 Normal Stress'!F256*1000000) - 'Q.4 Principal Stress'!$E$11) /2)^2 + ('Q.3 Normal Stress'!BM249*1000000)^2)</f>
        <v>29039817.178231977</v>
      </c>
      <c r="G258" s="301">
        <f t="shared" si="6"/>
        <v>1.4851190961152316E-4</v>
      </c>
      <c r="H258" s="301">
        <f t="shared" si="7"/>
        <v>-58.079485844554341</v>
      </c>
      <c r="Y258" s="249"/>
    </row>
    <row r="259" spans="2:25">
      <c r="B259" s="86"/>
      <c r="D259" s="283">
        <v>0.11799999999999999</v>
      </c>
      <c r="E259" s="294">
        <f xml:space="preserve"> (('Q.3 Normal Stress'!F257*1000000) + 'Q.4 Principal Stress'!$E$11) /2</f>
        <v>-29287870.962615717</v>
      </c>
      <c r="F259" s="273">
        <f xml:space="preserve"> SQRT(( (('Q.3 Normal Stress'!F257*1000000) - 'Q.4 Principal Stress'!$E$11) /2)^2 + ('Q.3 Normal Stress'!BM250*1000000)^2)</f>
        <v>29287984.637187228</v>
      </c>
      <c r="G259" s="301">
        <f t="shared" si="6"/>
        <v>1.1367457151040435E-4</v>
      </c>
      <c r="H259" s="301">
        <f t="shared" si="7"/>
        <v>-58.575855599802942</v>
      </c>
      <c r="Y259" s="249"/>
    </row>
    <row r="260" spans="2:25">
      <c r="B260" s="86"/>
      <c r="D260" s="283">
        <v>0.11899999999999999</v>
      </c>
      <c r="E260" s="294">
        <f xml:space="preserve"> (('Q.3 Normal Stress'!F258*1000000) + 'Q.4 Principal Stress'!$E$11) /2</f>
        <v>-29536073.258909069</v>
      </c>
      <c r="F260" s="273">
        <f xml:space="preserve"> SQRT(( (('Q.3 Normal Stress'!F258*1000000) - 'Q.4 Principal Stress'!$E$11) /2)^2 + ('Q.3 Normal Stress'!BM251*1000000)^2)</f>
        <v>29536156.756150372</v>
      </c>
      <c r="G260" s="301">
        <f t="shared" si="6"/>
        <v>8.3497241303324697E-5</v>
      </c>
      <c r="H260" s="301">
        <f t="shared" si="7"/>
        <v>-59.072230015059439</v>
      </c>
      <c r="Y260" s="249"/>
    </row>
    <row r="261" spans="2:25">
      <c r="B261" s="86"/>
      <c r="D261" s="283">
        <v>0.12</v>
      </c>
      <c r="E261" s="294">
        <f xml:space="preserve"> (('Q.3 Normal Stress'!F259*1000000) + 'Q.4 Principal Stress'!$E$11) /2</f>
        <v>-29784275.555202425</v>
      </c>
      <c r="F261" s="273">
        <f xml:space="preserve"> SQRT(( (('Q.3 Normal Stress'!F259*1000000) - 'Q.4 Principal Stress'!$E$11) /2)^2 + ('Q.3 Normal Stress'!BM252*1000000)^2)</f>
        <v>29784333.52850711</v>
      </c>
      <c r="G261" s="301">
        <f t="shared" si="6"/>
        <v>5.7973304685205223E-5</v>
      </c>
      <c r="H261" s="301">
        <f t="shared" si="7"/>
        <v>-59.568609083709539</v>
      </c>
      <c r="Y261" s="249"/>
    </row>
    <row r="262" spans="2:25">
      <c r="B262" s="86"/>
      <c r="D262" s="283">
        <v>0.121</v>
      </c>
      <c r="E262" s="294">
        <f xml:space="preserve"> (('Q.3 Normal Stress'!F260*1000000) + 'Q.4 Principal Stress'!$E$11) /2</f>
        <v>-30032477.851495776</v>
      </c>
      <c r="F262" s="273">
        <f xml:space="preserve"> SQRT(( (('Q.3 Normal Stress'!F260*1000000) - 'Q.4 Principal Stress'!$E$11) /2)^2 + ('Q.3 Normal Stress'!BM253*1000000)^2)</f>
        <v>30032514.948779114</v>
      </c>
      <c r="G262" s="301">
        <f t="shared" si="6"/>
        <v>3.7097283337265251E-5</v>
      </c>
      <c r="H262" s="301">
        <f t="shared" si="7"/>
        <v>-60.064992800274894</v>
      </c>
      <c r="Y262" s="249"/>
    </row>
    <row r="263" spans="2:25">
      <c r="B263" s="86"/>
      <c r="D263" s="283">
        <v>0.122</v>
      </c>
      <c r="E263" s="294">
        <f xml:space="preserve"> (('Q.3 Normal Stress'!F261*1000000) + 'Q.4 Principal Stress'!$E$11) /2</f>
        <v>-30280680.147789132</v>
      </c>
      <c r="F263" s="273">
        <f xml:space="preserve"> SQRT(( (('Q.3 Normal Stress'!F261*1000000) - 'Q.4 Principal Stress'!$E$11) /2)^2 + ('Q.3 Normal Stress'!BM254*1000000)^2)</f>
        <v>30280701.012577519</v>
      </c>
      <c r="G263" s="301">
        <f t="shared" si="6"/>
        <v>2.0864788386970757E-5</v>
      </c>
      <c r="H263" s="301">
        <f t="shared" si="7"/>
        <v>-60.561381160366658</v>
      </c>
      <c r="Y263" s="249"/>
    </row>
    <row r="264" spans="2:25">
      <c r="B264" s="86"/>
      <c r="D264" s="283">
        <v>0.123</v>
      </c>
      <c r="E264" s="294">
        <f xml:space="preserve"> (('Q.3 Normal Stress'!F262*1000000) + 'Q.4 Principal Stress'!$E$11) /2</f>
        <v>-30528882.444082484</v>
      </c>
      <c r="F264" s="273">
        <f xml:space="preserve"> SQRT(( (('Q.3 Normal Stress'!F262*1000000) - 'Q.4 Principal Stress'!$E$11) /2)^2 + ('Q.3 Normal Stress'!BM255*1000000)^2)</f>
        <v>30528891.71655862</v>
      </c>
      <c r="G264" s="301">
        <f t="shared" si="6"/>
        <v>9.2724761366844183E-6</v>
      </c>
      <c r="H264" s="301">
        <f t="shared" si="7"/>
        <v>-61.057774160641102</v>
      </c>
      <c r="Y264" s="249"/>
    </row>
    <row r="265" spans="2:25">
      <c r="B265" s="86"/>
      <c r="D265" s="283">
        <v>0.124</v>
      </c>
      <c r="E265" s="294">
        <f xml:space="preserve"> (('Q.3 Normal Stress'!F263*1000000) + 'Q.4 Principal Stress'!$E$11) /2</f>
        <v>-30777084.740375843</v>
      </c>
      <c r="F265" s="273">
        <f xml:space="preserve"> SQRT(( (('Q.3 Normal Stress'!F263*1000000) - 'Q.4 Principal Stress'!$E$11) /2)^2 + ('Q.3 Normal Stress'!BM256*1000000)^2)</f>
        <v>30777087.058381766</v>
      </c>
      <c r="G265" s="301">
        <f t="shared" si="6"/>
        <v>2.3180059231817721E-6</v>
      </c>
      <c r="H265" s="301">
        <f t="shared" si="7"/>
        <v>-61.554171798757615</v>
      </c>
      <c r="K265">
        <v>2</v>
      </c>
      <c r="Y265" s="249"/>
    </row>
    <row r="266" spans="2:25">
      <c r="B266" s="86"/>
      <c r="D266" s="283">
        <v>0.125</v>
      </c>
      <c r="E266" s="294">
        <f xml:space="preserve"> (('Q.3 Normal Stress'!F264*1000000) + 'Q.4 Principal Stress'!$E$11) /2</f>
        <v>-31025287.036669191</v>
      </c>
      <c r="F266" s="273">
        <f xml:space="preserve"> SQRT(( (('Q.3 Normal Stress'!F264*1000000) - 'Q.4 Principal Stress'!$E$11) /2)^2 + ('Q.3 Normal Stress'!BM257*1000000)^2)</f>
        <v>31025287.036669191</v>
      </c>
      <c r="G266" s="301">
        <f t="shared" si="6"/>
        <v>0</v>
      </c>
      <c r="H266" s="301">
        <f t="shared" si="7"/>
        <v>-62.050574073338382</v>
      </c>
      <c r="Y266" s="249"/>
    </row>
    <row r="267" spans="2:25" ht="21">
      <c r="B267" s="86"/>
      <c r="D267" s="283">
        <v>0.126</v>
      </c>
      <c r="E267" s="304" t="s">
        <v>126</v>
      </c>
      <c r="F267" s="304" t="s">
        <v>127</v>
      </c>
      <c r="G267" s="302" t="s">
        <v>278</v>
      </c>
      <c r="H267" s="302" t="s">
        <v>279</v>
      </c>
      <c r="Y267" s="249"/>
    </row>
    <row r="268" spans="2:25" ht="15" thickBot="1">
      <c r="B268" s="86"/>
      <c r="C268" s="195"/>
      <c r="D268" s="195"/>
      <c r="E268" s="195"/>
      <c r="F268" s="195"/>
      <c r="G268" s="195"/>
      <c r="H268" s="195"/>
      <c r="Y268" s="249"/>
    </row>
    <row r="269" spans="2:25">
      <c r="B269" s="86"/>
      <c r="Y269" s="249"/>
    </row>
    <row r="270" spans="2:25" ht="15" thickBot="1">
      <c r="B270" s="252"/>
      <c r="I270" s="195"/>
      <c r="J270" s="195"/>
      <c r="K270" s="195"/>
      <c r="L270" s="195"/>
      <c r="M270" s="195"/>
      <c r="N270" s="195"/>
      <c r="O270" s="195"/>
      <c r="P270" s="195"/>
      <c r="Q270" s="195"/>
      <c r="R270" s="195"/>
      <c r="S270" s="195"/>
      <c r="T270" s="195"/>
      <c r="U270" s="195"/>
      <c r="V270" s="195"/>
      <c r="W270" s="195"/>
      <c r="X270" s="195"/>
      <c r="Y270" s="72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BDCA0C-9990-4961-B3BC-E4BA4174A798}">
  <dimension ref="A1:T264"/>
  <sheetViews>
    <sheetView zoomScale="72" zoomScaleNormal="70" workbookViewId="0">
      <selection activeCell="BI4" sqref="BI4"/>
    </sheetView>
  </sheetViews>
  <sheetFormatPr defaultRowHeight="14.5"/>
  <cols>
    <col min="2" max="2" width="26.7265625" bestFit="1" customWidth="1"/>
    <col min="3" max="3" width="39.90625" bestFit="1" customWidth="1"/>
    <col min="5" max="5" width="20.81640625" bestFit="1" customWidth="1"/>
    <col min="6" max="6" width="7.90625" customWidth="1"/>
    <col min="19" max="19" width="31.1796875" customWidth="1"/>
    <col min="20" max="20" width="39.90625" bestFit="1" customWidth="1"/>
    <col min="22" max="22" width="11.453125" bestFit="1" customWidth="1"/>
  </cols>
  <sheetData>
    <row r="1" spans="1:20" ht="26">
      <c r="A1" s="6" t="s">
        <v>162</v>
      </c>
      <c r="B1" s="261" t="s">
        <v>163</v>
      </c>
      <c r="C1" s="262"/>
      <c r="D1" s="262"/>
      <c r="E1" s="262"/>
      <c r="F1" s="262"/>
      <c r="G1" s="262"/>
      <c r="H1" s="262"/>
      <c r="I1" s="262"/>
      <c r="J1" s="262"/>
      <c r="K1" s="262"/>
      <c r="L1" s="262"/>
      <c r="M1" s="262"/>
      <c r="N1" s="262"/>
      <c r="O1" s="262"/>
      <c r="P1" s="262"/>
      <c r="Q1" s="262"/>
      <c r="R1" s="262"/>
      <c r="S1" s="265"/>
    </row>
    <row r="2" spans="1:20">
      <c r="B2" s="306" t="s">
        <v>164</v>
      </c>
      <c r="C2" s="274" t="s">
        <v>87</v>
      </c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75"/>
      <c r="T2" s="1"/>
    </row>
    <row r="3" spans="1:20">
      <c r="B3" s="86"/>
      <c r="C3" s="30" t="s">
        <v>178</v>
      </c>
      <c r="E3" t="s">
        <v>489</v>
      </c>
      <c r="F3" t="s">
        <v>91</v>
      </c>
      <c r="S3" s="249"/>
      <c r="T3" s="30"/>
    </row>
    <row r="4" spans="1:20">
      <c r="B4" s="86"/>
      <c r="C4" s="1" t="s">
        <v>109</v>
      </c>
      <c r="J4" s="283"/>
      <c r="S4" s="249"/>
      <c r="T4" s="1"/>
    </row>
    <row r="5" spans="1:20" ht="21">
      <c r="B5" s="86"/>
      <c r="C5" s="3" t="s">
        <v>328</v>
      </c>
      <c r="D5" s="9" t="s">
        <v>393</v>
      </c>
      <c r="E5" t="s">
        <v>392</v>
      </c>
      <c r="F5" t="s">
        <v>389</v>
      </c>
      <c r="S5" s="249"/>
      <c r="T5" s="3"/>
    </row>
    <row r="6" spans="1:20" ht="16.5">
      <c r="B6" s="86"/>
      <c r="C6" s="3" t="s">
        <v>173</v>
      </c>
      <c r="D6" s="9" t="s">
        <v>174</v>
      </c>
      <c r="E6" t="s">
        <v>175</v>
      </c>
      <c r="S6" s="249"/>
      <c r="T6" s="3"/>
    </row>
    <row r="7" spans="1:20">
      <c r="B7" s="86"/>
      <c r="C7" s="12" t="s">
        <v>88</v>
      </c>
      <c r="S7" s="249"/>
      <c r="T7" s="12"/>
    </row>
    <row r="8" spans="1:20" ht="21">
      <c r="A8" t="s">
        <v>169</v>
      </c>
      <c r="B8" s="86"/>
      <c r="C8" s="3" t="s">
        <v>170</v>
      </c>
      <c r="D8" s="9" t="s">
        <v>171</v>
      </c>
      <c r="E8" s="305">
        <v>450</v>
      </c>
      <c r="F8" t="s">
        <v>386</v>
      </c>
      <c r="S8" s="249"/>
      <c r="T8" s="3"/>
    </row>
    <row r="9" spans="1:20" ht="16.5">
      <c r="B9" s="86"/>
      <c r="C9" s="3" t="s">
        <v>116</v>
      </c>
      <c r="D9" s="30" t="s">
        <v>167</v>
      </c>
      <c r="E9" s="14" t="s">
        <v>172</v>
      </c>
      <c r="F9" t="s">
        <v>386</v>
      </c>
      <c r="S9" s="249"/>
      <c r="T9" s="3"/>
    </row>
    <row r="10" spans="1:20" ht="16.5">
      <c r="B10" s="86"/>
      <c r="C10" s="3" t="s">
        <v>123</v>
      </c>
      <c r="D10" s="30" t="s">
        <v>168</v>
      </c>
      <c r="E10" s="14" t="s">
        <v>172</v>
      </c>
      <c r="F10" t="s">
        <v>386</v>
      </c>
      <c r="S10" s="249"/>
      <c r="T10" s="3"/>
    </row>
    <row r="11" spans="1:20">
      <c r="B11" s="86"/>
      <c r="C11" s="12" t="s">
        <v>95</v>
      </c>
      <c r="S11" s="249"/>
      <c r="T11" s="3"/>
    </row>
    <row r="12" spans="1:20" ht="17.5">
      <c r="B12" s="86"/>
      <c r="C12" s="3" t="s">
        <v>131</v>
      </c>
      <c r="D12" s="2" t="s">
        <v>156</v>
      </c>
      <c r="E12" s="309" t="s">
        <v>441</v>
      </c>
      <c r="F12" s="227" t="s">
        <v>176</v>
      </c>
      <c r="S12" s="249"/>
      <c r="T12" s="12"/>
    </row>
    <row r="13" spans="1:20">
      <c r="B13" s="86"/>
      <c r="D13" s="283">
        <v>-0.125</v>
      </c>
      <c r="E13" s="310">
        <f>'Q.4 Principal Stress'!G16 ^2 - ('Q.4 Principal Stress'!G16 * 'Q.4 Principal Stress'!H16) + 'Q.4 Principal Stress'!H16^2</f>
        <v>3850.2737428308533</v>
      </c>
      <c r="F13" s="307">
        <f>$E$8/SQRT(E13)</f>
        <v>7.2521488595438157</v>
      </c>
      <c r="S13" s="249"/>
    </row>
    <row r="14" spans="1:20">
      <c r="B14" s="86"/>
      <c r="D14" s="283">
        <v>-0.124</v>
      </c>
      <c r="E14" s="310">
        <f>'Q.4 Principal Stress'!G17 ^2 - ('Q.4 Principal Stress'!G17 * 'Q.4 Principal Stress'!H17) + 'Q.4 Principal Stress'!H17^2</f>
        <v>3788.9162085139078</v>
      </c>
      <c r="F14" s="307">
        <f t="shared" ref="F14:F77" si="0">$E$8/SQRT(E14)</f>
        <v>7.3106335180361643</v>
      </c>
      <c r="S14" s="249"/>
    </row>
    <row r="15" spans="1:20">
      <c r="B15" s="86"/>
      <c r="D15" s="283">
        <v>-0.123</v>
      </c>
      <c r="E15" s="310">
        <f>'Q.4 Principal Stress'!G18 ^2 - ('Q.4 Principal Stress'!G18 * 'Q.4 Principal Stress'!H18) + 'Q.4 Principal Stress'!H18^2</f>
        <v>3728.0523516086919</v>
      </c>
      <c r="F15" s="307">
        <f t="shared" si="0"/>
        <v>7.3700683003391019</v>
      </c>
      <c r="S15" s="249"/>
    </row>
    <row r="16" spans="1:20">
      <c r="B16" s="86"/>
      <c r="D16" s="283">
        <v>-0.122</v>
      </c>
      <c r="E16" s="310">
        <f>'Q.4 Principal Stress'!G19 ^2 - ('Q.4 Principal Stress'!G19 * 'Q.4 Principal Stress'!H19) + 'Q.4 Principal Stress'!H19^2</f>
        <v>3667.6821516520508</v>
      </c>
      <c r="F16" s="307">
        <f t="shared" si="0"/>
        <v>7.4304765489201596</v>
      </c>
      <c r="S16" s="249"/>
    </row>
    <row r="17" spans="2:19">
      <c r="B17" s="86"/>
      <c r="D17" s="283">
        <v>-0.121</v>
      </c>
      <c r="E17" s="310">
        <f>'Q.4 Principal Stress'!G20 ^2 - ('Q.4 Principal Stress'!G20 * 'Q.4 Principal Stress'!H20) + 'Q.4 Principal Stress'!H20^2</f>
        <v>3607.8055883465076</v>
      </c>
      <c r="F17" s="307">
        <f t="shared" si="0"/>
        <v>7.4918823770113647</v>
      </c>
      <c r="S17" s="249"/>
    </row>
    <row r="18" spans="2:19">
      <c r="B18" s="86"/>
      <c r="D18" s="283">
        <v>-0.12</v>
      </c>
      <c r="E18" s="310">
        <f>'Q.4 Principal Stress'!G21 ^2 - ('Q.4 Principal Stress'!G21 * 'Q.4 Principal Stress'!H21) + 'Q.4 Principal Stress'!H21^2</f>
        <v>3548.4226415602875</v>
      </c>
      <c r="F18" s="307">
        <f t="shared" si="0"/>
        <v>7.5543107006795198</v>
      </c>
      <c r="S18" s="249"/>
    </row>
    <row r="19" spans="2:19">
      <c r="B19" s="86"/>
      <c r="D19" s="283">
        <v>-0.11899999999999999</v>
      </c>
      <c r="E19" s="310">
        <f>'Q.4 Principal Stress'!G22 ^2 - ('Q.4 Principal Stress'!G22 * 'Q.4 Principal Stress'!H22) + 'Q.4 Principal Stress'!H22^2</f>
        <v>3489.5332913273051</v>
      </c>
      <c r="F19" s="307">
        <f t="shared" si="0"/>
        <v>7.6177872725108262</v>
      </c>
      <c r="S19" s="249"/>
    </row>
    <row r="20" spans="2:19">
      <c r="B20" s="86"/>
      <c r="D20" s="283">
        <v>-0.11799999999999999</v>
      </c>
      <c r="E20" s="310">
        <f>'Q.4 Principal Stress'!G23 ^2 - ('Q.4 Principal Stress'!G23 * 'Q.4 Principal Stress'!H23) + 'Q.4 Principal Stress'!H23^2</f>
        <v>3431.137517847174</v>
      </c>
      <c r="F20" s="307">
        <f t="shared" si="0"/>
        <v>7.6823387170053969</v>
      </c>
      <c r="S20" s="249"/>
    </row>
    <row r="21" spans="2:19">
      <c r="B21" s="86"/>
      <c r="D21" s="283">
        <v>-0.11700000000000001</v>
      </c>
      <c r="E21" s="310">
        <f>'Q.4 Principal Stress'!G24 ^2 - ('Q.4 Principal Stress'!G24 * 'Q.4 Principal Stress'!H24) + 'Q.4 Principal Stress'!H24^2</f>
        <v>3373.235301485196</v>
      </c>
      <c r="F21" s="307">
        <f t="shared" si="0"/>
        <v>7.7479925677837862</v>
      </c>
      <c r="S21" s="249"/>
    </row>
    <row r="22" spans="2:19">
      <c r="B22" s="86"/>
      <c r="D22" s="283">
        <v>-0.11600000000000001</v>
      </c>
      <c r="E22" s="310">
        <f>'Q.4 Principal Stress'!G25 ^2 - ('Q.4 Principal Stress'!G25 * 'Q.4 Principal Stress'!H25) + 'Q.4 Principal Stress'!H25^2</f>
        <v>3315.8266227723675</v>
      </c>
      <c r="F22" s="307">
        <f t="shared" si="0"/>
        <v>7.8147773067146362</v>
      </c>
      <c r="S22" s="249"/>
    </row>
    <row r="23" spans="2:19">
      <c r="B23" s="86"/>
      <c r="D23" s="283">
        <v>-0.115</v>
      </c>
      <c r="E23" s="310">
        <f>'Q.4 Principal Stress'!G26 ^2 - ('Q.4 Principal Stress'!G26 * 'Q.4 Principal Stress'!H26) + 'Q.4 Principal Stress'!H26^2</f>
        <v>3258.9114624053809</v>
      </c>
      <c r="F23" s="307">
        <f t="shared" si="0"/>
        <v>7.8827224050801563</v>
      </c>
      <c r="S23" s="249"/>
    </row>
    <row r="24" spans="2:19">
      <c r="B24" s="86"/>
      <c r="D24" s="283">
        <v>-0.114</v>
      </c>
      <c r="E24" s="310">
        <f>'Q.4 Principal Stress'!G27 ^2 - ('Q.4 Principal Stress'!G27 * 'Q.4 Principal Stress'!H27) + 'Q.4 Principal Stress'!H27^2</f>
        <v>3202.4898012466215</v>
      </c>
      <c r="F24" s="307">
        <f t="shared" si="0"/>
        <v>7.9518583669043297</v>
      </c>
      <c r="S24" s="249"/>
    </row>
    <row r="25" spans="2:19">
      <c r="B25" s="86"/>
      <c r="D25" s="283">
        <v>-0.113</v>
      </c>
      <c r="E25" s="310">
        <f>'Q.4 Principal Stress'!G28 ^2 - ('Q.4 Principal Stress'!G28 * 'Q.4 Principal Stress'!H28) + 'Q.4 Principal Stress'!H28^2</f>
        <v>3146.5616203241652</v>
      </c>
      <c r="F25" s="307">
        <f t="shared" si="0"/>
        <v>8.0222167745775046</v>
      </c>
      <c r="S25" s="249"/>
    </row>
    <row r="26" spans="2:19">
      <c r="B26" s="86"/>
      <c r="D26" s="283">
        <v>-0.112</v>
      </c>
      <c r="E26" s="310">
        <f>'Q.4 Principal Stress'!G29 ^2 - ('Q.4 Principal Stress'!G29 * 'Q.4 Principal Stress'!H29) + 'Q.4 Principal Stress'!H29^2</f>
        <v>3091.1269008317859</v>
      </c>
      <c r="F26" s="307">
        <f t="shared" si="0"/>
        <v>8.093830336920611</v>
      </c>
      <c r="S26" s="249"/>
    </row>
    <row r="27" spans="2:19">
      <c r="B27" s="86"/>
      <c r="D27" s="283">
        <v>-0.111</v>
      </c>
      <c r="E27" s="310">
        <f>'Q.4 Principal Stress'!G30 ^2 - ('Q.4 Principal Stress'!G30 * 'Q.4 Principal Stress'!H30) + 'Q.4 Principal Stress'!H30^2</f>
        <v>3036.1856241289483</v>
      </c>
      <c r="F27" s="307">
        <f t="shared" si="0"/>
        <v>8.1667329398425288</v>
      </c>
      <c r="S27" s="249"/>
    </row>
    <row r="28" spans="2:19">
      <c r="B28" s="86"/>
      <c r="D28" s="283">
        <v>-0.11</v>
      </c>
      <c r="E28" s="310">
        <f>'Q.4 Principal Stress'!G31 ^2 - ('Q.4 Principal Stress'!G31 * 'Q.4 Principal Stress'!H31) + 'Q.4 Principal Stress'!H31^2</f>
        <v>2981.7377717408121</v>
      </c>
      <c r="F28" s="307">
        <f t="shared" si="0"/>
        <v>8.2409596997552352</v>
      </c>
      <c r="S28" s="249"/>
    </row>
    <row r="29" spans="2:19">
      <c r="B29" s="86"/>
      <c r="D29" s="283">
        <v>-0.109</v>
      </c>
      <c r="E29" s="310">
        <f>'Q.4 Principal Stress'!G32 ^2 - ('Q.4 Principal Stress'!G32 * 'Q.4 Principal Stress'!H32) + 'Q.4 Principal Stress'!H32^2</f>
        <v>2927.7833253582321</v>
      </c>
      <c r="F29" s="307">
        <f t="shared" si="0"/>
        <v>8.3165470199234814</v>
      </c>
      <c r="S29" s="249"/>
    </row>
    <row r="30" spans="2:19">
      <c r="B30" s="86"/>
      <c r="D30" s="283">
        <v>-0.108</v>
      </c>
      <c r="E30" s="310">
        <f>'Q.4 Principal Stress'!G33 ^2 - ('Q.4 Principal Stress'!G33 * 'Q.4 Principal Stress'!H33) + 'Q.4 Principal Stress'!H33^2</f>
        <v>2874.3222668377512</v>
      </c>
      <c r="F30" s="307">
        <f t="shared" si="0"/>
        <v>8.3935326499387237</v>
      </c>
      <c r="S30" s="249"/>
    </row>
    <row r="31" spans="2:19">
      <c r="B31" s="86"/>
      <c r="D31" s="283">
        <v>-0.107</v>
      </c>
      <c r="E31" s="310">
        <f>'Q.4 Principal Stress'!G34 ^2 - ('Q.4 Principal Stress'!G34 * 'Q.4 Principal Stress'!H34) + 'Q.4 Principal Stress'!H34^2</f>
        <v>2821.3545782016117</v>
      </c>
      <c r="F31" s="307">
        <f t="shared" si="0"/>
        <v>8.4719557485212498</v>
      </c>
      <c r="S31" s="249"/>
    </row>
    <row r="32" spans="2:19">
      <c r="B32" s="86"/>
      <c r="D32" s="283">
        <v>-0.106</v>
      </c>
      <c r="E32" s="310">
        <f>'Q.4 Principal Stress'!G35 ^2 - ('Q.4 Principal Stress'!G35 * 'Q.4 Principal Stress'!H35) + 'Q.4 Principal Stress'!H35^2</f>
        <v>2768.880241637748</v>
      </c>
      <c r="F32" s="307">
        <f t="shared" si="0"/>
        <v>8.5518569498697552</v>
      </c>
      <c r="S32" s="249"/>
    </row>
    <row r="33" spans="2:19">
      <c r="B33" s="86"/>
      <c r="D33" s="283">
        <v>-0.105</v>
      </c>
      <c r="E33" s="310">
        <f>'Q.4 Principal Stress'!G36 ^2 - ('Q.4 Principal Stress'!G36 * 'Q.4 Principal Stress'!H36) + 'Q.4 Principal Stress'!H36^2</f>
        <v>2716.8992394997858</v>
      </c>
      <c r="F33" s="307">
        <f t="shared" si="0"/>
        <v>8.6332784337943327</v>
      </c>
      <c r="S33" s="249"/>
    </row>
    <row r="34" spans="2:19">
      <c r="B34" s="86"/>
      <c r="D34" s="283">
        <v>-0.104</v>
      </c>
      <c r="E34" s="310">
        <f>'Q.4 Principal Stress'!G37 ^2 - ('Q.4 Principal Stress'!G37 * 'Q.4 Principal Stress'!H37) + 'Q.4 Principal Stress'!H37^2</f>
        <v>2666.1984209713637</v>
      </c>
      <c r="F34" s="307">
        <f t="shared" si="0"/>
        <v>8.7149777033317335</v>
      </c>
      <c r="S34" s="249"/>
    </row>
    <row r="35" spans="2:19">
      <c r="B35" s="86"/>
      <c r="D35" s="283">
        <v>-0.10299999999999999</v>
      </c>
      <c r="E35" s="310">
        <f>'Q.4 Principal Stress'!G38 ^2 - ('Q.4 Principal Stress'!G38 * 'Q.4 Principal Stress'!H38) + 'Q.4 Principal Stress'!H38^2</f>
        <v>2615.2237570942375</v>
      </c>
      <c r="F35" s="307">
        <f t="shared" si="0"/>
        <v>8.7995018591041703</v>
      </c>
      <c r="S35" s="249"/>
    </row>
    <row r="36" spans="2:19">
      <c r="B36" s="86"/>
      <c r="D36" s="283">
        <v>-0.10199999999999999</v>
      </c>
      <c r="E36" s="310">
        <f>'Q.4 Principal Stress'!G39 ^2 - ('Q.4 Principal Stress'!G39 * 'Q.4 Principal Stress'!H39) + 'Q.4 Principal Stress'!H39^2</f>
        <v>2564.7421851503736</v>
      </c>
      <c r="F36" s="307">
        <f t="shared" si="0"/>
        <v>8.8856797390479318</v>
      </c>
      <c r="S36" s="249"/>
    </row>
    <row r="37" spans="2:19">
      <c r="B37" s="86"/>
      <c r="D37" s="283">
        <v>-0.10100000000000001</v>
      </c>
      <c r="E37" s="310">
        <f>'Q.4 Principal Stress'!G40 ^2 - ('Q.4 Principal Stress'!G40 * 'Q.4 Principal Stress'!H40) + 'Q.4 Principal Stress'!H40^2</f>
        <v>2514.753688156175</v>
      </c>
      <c r="F37" s="307">
        <f t="shared" si="0"/>
        <v>8.9735603287359353</v>
      </c>
      <c r="S37" s="249"/>
    </row>
    <row r="38" spans="2:19">
      <c r="B38" s="86"/>
      <c r="D38" s="283">
        <v>-0.1</v>
      </c>
      <c r="E38" s="310">
        <f>'Q.4 Principal Stress'!G41 ^2 - ('Q.4 Principal Stress'!G41 * 'Q.4 Principal Stress'!H41) + 'Q.4 Principal Stress'!H41^2</f>
        <v>2465.2582492937336</v>
      </c>
      <c r="F38" s="307">
        <f t="shared" si="0"/>
        <v>9.0631945663300755</v>
      </c>
      <c r="S38" s="249"/>
    </row>
    <row r="39" spans="2:19">
      <c r="B39" s="86"/>
      <c r="D39" s="283">
        <v>-9.9000000000000005E-2</v>
      </c>
      <c r="E39" s="310">
        <f>'Q.4 Principal Stress'!G42 ^2 - ('Q.4 Principal Stress'!G42 * 'Q.4 Principal Stress'!H42) + 'Q.4 Principal Stress'!H42^2</f>
        <v>2416.255851910842</v>
      </c>
      <c r="F39" s="307">
        <f t="shared" si="0"/>
        <v>9.1546354407773833</v>
      </c>
      <c r="S39" s="249"/>
    </row>
    <row r="40" spans="2:19">
      <c r="B40" s="86"/>
      <c r="D40" s="283">
        <v>-9.8000000000000004E-2</v>
      </c>
      <c r="E40" s="310">
        <f>'Q.4 Principal Stress'!G43 ^2 - ('Q.4 Principal Stress'!G43 * 'Q.4 Principal Stress'!H43) + 'Q.4 Principal Stress'!H43^2</f>
        <v>2367.7464795209821</v>
      </c>
      <c r="F40" s="307">
        <f t="shared" si="0"/>
        <v>9.2479380959879247</v>
      </c>
      <c r="S40" s="249"/>
    </row>
    <row r="41" spans="2:19">
      <c r="B41" s="86"/>
      <c r="D41" s="283">
        <v>-9.7000000000000003E-2</v>
      </c>
      <c r="E41" s="310">
        <f>'Q.4 Principal Stress'!G44 ^2 - ('Q.4 Principal Stress'!G44 * 'Q.4 Principal Stress'!H44) + 'Q.4 Principal Stress'!H44^2</f>
        <v>2319.7301158033301</v>
      </c>
      <c r="F41" s="307">
        <f t="shared" si="0"/>
        <v>9.3431599414234672</v>
      </c>
      <c r="S41" s="249"/>
    </row>
    <row r="42" spans="2:19">
      <c r="B42" s="86"/>
      <c r="D42" s="283">
        <v>-9.6000000000000002E-2</v>
      </c>
      <c r="E42" s="310">
        <f>'Q.4 Principal Stress'!G45 ^2 - ('Q.4 Principal Stress'!G45 * 'Q.4 Principal Stress'!H45) + 'Q.4 Principal Stress'!H45^2</f>
        <v>2272.2067446027559</v>
      </c>
      <c r="F42" s="307">
        <f t="shared" si="0"/>
        <v>9.4403607695616483</v>
      </c>
      <c r="S42" s="249"/>
    </row>
    <row r="43" spans="2:19">
      <c r="B43" s="86"/>
      <c r="D43" s="283">
        <v>-9.5000000000000001E-2</v>
      </c>
      <c r="E43" s="310">
        <f>'Q.4 Principal Stress'!G46 ^2 - ('Q.4 Principal Stress'!G46 * 'Q.4 Principal Stress'!H46) + 'Q.4 Principal Stress'!H46^2</f>
        <v>2225.176349929824</v>
      </c>
      <c r="F43" s="307">
        <f t="shared" si="0"/>
        <v>9.5396028807391229</v>
      </c>
      <c r="S43" s="249"/>
    </row>
    <row r="44" spans="2:19">
      <c r="B44" s="86"/>
      <c r="D44" s="283">
        <v>-9.4E-2</v>
      </c>
      <c r="E44" s="310">
        <f>'Q.4 Principal Stress'!G47 ^2 - ('Q.4 Principal Stress'!G47 * 'Q.4 Principal Stress'!H47) + 'Q.4 Principal Stress'!H47^2</f>
        <v>2178.6389159607929</v>
      </c>
      <c r="F44" s="307">
        <f t="shared" si="0"/>
        <v>9.6409512159197845</v>
      </c>
      <c r="S44" s="249"/>
    </row>
    <row r="45" spans="2:19">
      <c r="B45" s="86"/>
      <c r="D45" s="283">
        <v>-9.2999999999999999E-2</v>
      </c>
      <c r="E45" s="310">
        <f>'Q.4 Principal Stress'!G48 ^2 - ('Q.4 Principal Stress'!G48 * 'Q.4 Principal Stress'!H48) + 'Q.4 Principal Stress'!H48^2</f>
        <v>2132.5944270376112</v>
      </c>
      <c r="F45" s="307">
        <f t="shared" si="0"/>
        <v>9.7444734979807706</v>
      </c>
      <c r="S45" s="249"/>
    </row>
    <row r="46" spans="2:19">
      <c r="B46" s="86"/>
      <c r="D46" s="283">
        <v>-9.1999999999999998E-2</v>
      </c>
      <c r="E46" s="310">
        <f>'Q.4 Principal Stress'!G49 ^2 - ('Q.4 Principal Stress'!G49 * 'Q.4 Principal Stress'!H49) + 'Q.4 Principal Stress'!H49^2</f>
        <v>2087.0428676679257</v>
      </c>
      <c r="F46" s="307">
        <f t="shared" si="0"/>
        <v>9.8502403821600666</v>
      </c>
      <c r="S46" s="249"/>
    </row>
    <row r="47" spans="2:19">
      <c r="B47" s="86"/>
      <c r="D47" s="283">
        <v>-9.0999999999999998E-2</v>
      </c>
      <c r="E47" s="310">
        <f>'Q.4 Principal Stress'!G50 ^2 - ('Q.4 Principal Stress'!G50 * 'Q.4 Principal Stress'!H50) + 'Q.4 Principal Stress'!H50^2</f>
        <v>2041.9842225250745</v>
      </c>
      <c r="F47" s="307">
        <f t="shared" si="0"/>
        <v>9.9583256163658707</v>
      </c>
      <c r="S47" s="249"/>
    </row>
    <row r="48" spans="2:19">
      <c r="B48" s="86"/>
      <c r="D48" s="283">
        <v>-0.09</v>
      </c>
      <c r="E48" s="310">
        <f>'Q.4 Principal Stress'!G51 ^2 - ('Q.4 Principal Stress'!G51 * 'Q.4 Principal Stress'!H51) + 'Q.4 Principal Stress'!H51^2</f>
        <v>1997.418476448089</v>
      </c>
      <c r="F48" s="307">
        <f t="shared" si="0"/>
        <v>10.068806212109415</v>
      </c>
      <c r="S48" s="249"/>
    </row>
    <row r="49" spans="2:19">
      <c r="B49" s="86"/>
      <c r="D49" s="283">
        <v>-8.8999999999999996E-2</v>
      </c>
      <c r="E49" s="310">
        <f>'Q.4 Principal Stress'!G52 ^2 - ('Q.4 Principal Stress'!G52 * 'Q.4 Principal Stress'!H52) + 'Q.4 Principal Stress'!H52^2</f>
        <v>1953.3456144416944</v>
      </c>
      <c r="F49" s="307">
        <f t="shared" si="0"/>
        <v>10.181762626891063</v>
      </c>
      <c r="S49" s="249"/>
    </row>
    <row r="50" spans="2:19">
      <c r="B50" s="86"/>
      <c r="D50" s="283">
        <v>-8.7999999999999995E-2</v>
      </c>
      <c r="E50" s="310">
        <f>'Q.4 Principal Stress'!G53 ^2 - ('Q.4 Principal Stress'!G53 * 'Q.4 Principal Stress'!H53) + 'Q.4 Principal Stress'!H53^2</f>
        <v>1909.7656216763114</v>
      </c>
      <c r="F50" s="307">
        <f t="shared" si="0"/>
        <v>10.297278958944233</v>
      </c>
      <c r="S50" s="249"/>
    </row>
    <row r="51" spans="2:19">
      <c r="B51" s="86"/>
      <c r="D51" s="283">
        <v>-8.6999999999999994E-2</v>
      </c>
      <c r="E51" s="310">
        <f>'Q.4 Principal Stress'!G54 ^2 - ('Q.4 Principal Stress'!G54 * 'Q.4 Principal Stress'!H54) + 'Q.4 Principal Stress'!H54^2</f>
        <v>1866.6784834880527</v>
      </c>
      <c r="F51" s="307">
        <f t="shared" si="0"/>
        <v>10.415443155324246</v>
      </c>
      <c r="S51" s="249"/>
    </row>
    <row r="52" spans="2:19">
      <c r="B52" s="86"/>
      <c r="D52" s="283">
        <v>-8.5999999999999993E-2</v>
      </c>
      <c r="E52" s="310">
        <f>'Q.4 Principal Stress'!G55 ^2 - ('Q.4 Principal Stress'!G55 * 'Q.4 Principal Stress'!H55) + 'Q.4 Principal Stress'!H55^2</f>
        <v>1824.0841853787238</v>
      </c>
      <c r="F52" s="307">
        <f t="shared" si="0"/>
        <v>10.536347234420221</v>
      </c>
      <c r="S52" s="249"/>
    </row>
    <row r="53" spans="2:19">
      <c r="B53" s="86"/>
      <c r="D53" s="283">
        <v>-8.5000000000000006E-2</v>
      </c>
      <c r="E53" s="310">
        <f>'Q.4 Principal Stress'!G56 ^2 - ('Q.4 Principal Stress'!G56 * 'Q.4 Principal Stress'!H56) + 'Q.4 Principal Stress'!H56^2</f>
        <v>1781.982713015826</v>
      </c>
      <c r="F53" s="307">
        <f t="shared" si="0"/>
        <v>10.66008752406875</v>
      </c>
      <c r="S53" s="249"/>
    </row>
    <row r="54" spans="2:19">
      <c r="B54" s="86"/>
      <c r="D54" s="283">
        <v>-8.4000000000000005E-2</v>
      </c>
      <c r="E54" s="310">
        <f>'Q.4 Principal Stress'!G57 ^2 - ('Q.4 Principal Stress'!G57 * 'Q.4 Principal Stress'!H57) + 'Q.4 Principal Stress'!H57^2</f>
        <v>1740.3740522325536</v>
      </c>
      <c r="F54" s="307">
        <f t="shared" si="0"/>
        <v>10.786764916559408</v>
      </c>
      <c r="S54" s="249"/>
    </row>
    <row r="55" spans="2:19">
      <c r="B55" s="86"/>
      <c r="D55" s="283">
        <v>-8.3000000000000004E-2</v>
      </c>
      <c r="E55" s="310">
        <f>'Q.4 Principal Stress'!G58 ^2 - ('Q.4 Principal Stress'!G58 * 'Q.4 Principal Stress'!H58) + 'Q.4 Principal Stress'!H58^2</f>
        <v>1699.2581890277927</v>
      </c>
      <c r="F55" s="307">
        <f t="shared" si="0"/>
        <v>10.916485141945332</v>
      </c>
      <c r="S55" s="249"/>
    </row>
    <row r="56" spans="2:19">
      <c r="B56" s="86"/>
      <c r="D56" s="283">
        <v>-8.2000000000000003E-2</v>
      </c>
      <c r="E56" s="310">
        <f>'Q.4 Principal Stress'!G59 ^2 - ('Q.4 Principal Stress'!G59 * 'Q.4 Principal Stress'!H59) + 'Q.4 Principal Stress'!H59^2</f>
        <v>1658.6351095661257</v>
      </c>
      <c r="F56" s="307">
        <f t="shared" si="0"/>
        <v>11.049359061208705</v>
      </c>
      <c r="S56" s="249"/>
    </row>
    <row r="57" spans="2:19">
      <c r="B57" s="86"/>
      <c r="D57" s="283">
        <v>-8.1000000000000003E-2</v>
      </c>
      <c r="E57" s="310">
        <f>'Q.4 Principal Stress'!G60 ^2 - ('Q.4 Principal Stress'!G60 * 'Q.4 Principal Stress'!H60) + 'Q.4 Principal Stress'!H60^2</f>
        <v>1618.5048001778255</v>
      </c>
      <c r="F57" s="307">
        <f t="shared" si="0"/>
        <v>11.185502980982708</v>
      </c>
      <c r="S57" s="249"/>
    </row>
    <row r="58" spans="2:19">
      <c r="B58" s="86"/>
      <c r="D58" s="283">
        <v>-0.08</v>
      </c>
      <c r="E58" s="310">
        <f>'Q.4 Principal Stress'!G61 ^2 - ('Q.4 Principal Stress'!G61 * 'Q.4 Principal Stress'!H61) + 'Q.4 Principal Stress'!H61^2</f>
        <v>1578.8672473588624</v>
      </c>
      <c r="F58" s="307">
        <f t="shared" si="0"/>
        <v>11.325038991699866</v>
      </c>
      <c r="S58" s="249"/>
    </row>
    <row r="59" spans="2:19">
      <c r="B59" s="86"/>
      <c r="D59" s="283">
        <v>-7.9000000000000001E-2</v>
      </c>
      <c r="E59" s="310">
        <f>'Q.4 Principal Stress'!G62 ^2 - ('Q.4 Principal Stress'!G62 * 'Q.4 Principal Stress'!H62) + 'Q.4 Principal Stress'!H62^2</f>
        <v>1539.7224377708978</v>
      </c>
      <c r="F59" s="307">
        <f t="shared" si="0"/>
        <v>11.468095331224415</v>
      </c>
      <c r="S59" s="249"/>
    </row>
    <row r="60" spans="2:19">
      <c r="B60" s="86"/>
      <c r="D60" s="283">
        <v>-7.8E-2</v>
      </c>
      <c r="E60" s="310">
        <f>'Q.4 Principal Stress'!G63 ^2 - ('Q.4 Principal Stress'!G63 * 'Q.4 Principal Stress'!H63) + 'Q.4 Principal Stress'!H63^2</f>
        <v>1501.0703582412882</v>
      </c>
      <c r="F60" s="307">
        <f t="shared" si="0"/>
        <v>11.614806776234978</v>
      </c>
      <c r="S60" s="249"/>
    </row>
    <row r="61" spans="2:19">
      <c r="B61" s="86"/>
      <c r="D61" s="283">
        <v>-7.6999999999999999E-2</v>
      </c>
      <c r="E61" s="310">
        <f>'Q.4 Principal Stress'!G64 ^2 - ('Q.4 Principal Stress'!G64 * 'Q.4 Principal Stress'!H64) + 'Q.4 Principal Stress'!H64^2</f>
        <v>1462.9109957630812</v>
      </c>
      <c r="F61" s="307">
        <f t="shared" si="0"/>
        <v>11.765315063857095</v>
      </c>
      <c r="S61" s="249"/>
    </row>
    <row r="62" spans="2:19">
      <c r="B62" s="86"/>
      <c r="D62" s="283">
        <v>-7.5999999999999998E-2</v>
      </c>
      <c r="E62" s="310">
        <f>'Q.4 Principal Stress'!G65 ^2 - ('Q.4 Principal Stress'!G65 * 'Q.4 Principal Stress'!H65) + 'Q.4 Principal Stress'!H65^2</f>
        <v>1425.244337495021</v>
      </c>
      <c r="F62" s="307">
        <f t="shared" si="0"/>
        <v>11.91976934630525</v>
      </c>
      <c r="S62" s="249"/>
    </row>
    <row r="63" spans="2:19">
      <c r="B63" s="86"/>
      <c r="D63" s="283">
        <v>-7.4999999999999997E-2</v>
      </c>
      <c r="E63" s="310">
        <f>'Q.4 Principal Stress'!G66 ^2 - ('Q.4 Principal Stress'!G66 * 'Q.4 Principal Stress'!H66) + 'Q.4 Principal Stress'!H66^2</f>
        <v>1388.0703707615451</v>
      </c>
      <c r="F63" s="307">
        <f t="shared" si="0"/>
        <v>12.078326681585363</v>
      </c>
      <c r="S63" s="249"/>
    </row>
    <row r="64" spans="2:19">
      <c r="B64" s="86"/>
      <c r="D64" s="283">
        <v>-7.3999999999999996E-2</v>
      </c>
      <c r="E64" s="310">
        <f>'Q.4 Principal Stress'!G67 ^2 - ('Q.4 Principal Stress'!G67 * 'Q.4 Principal Stress'!H67) + 'Q.4 Principal Stress'!H67^2</f>
        <v>1351.3890830527805</v>
      </c>
      <c r="F64" s="307">
        <f t="shared" si="0"/>
        <v>12.241152563634735</v>
      </c>
      <c r="S64" s="249"/>
    </row>
    <row r="65" spans="2:19">
      <c r="B65" s="86"/>
      <c r="D65" s="283">
        <v>-7.2999999999999995E-2</v>
      </c>
      <c r="E65" s="310">
        <f>'Q.4 Principal Stress'!G68 ^2 - ('Q.4 Principal Stress'!G68 * 'Q.4 Principal Stress'!H68) + 'Q.4 Principal Stress'!H68^2</f>
        <v>1315.2004620245557</v>
      </c>
      <c r="F65" s="307">
        <f t="shared" si="0"/>
        <v>12.408421495642227</v>
      </c>
      <c r="S65" s="249"/>
    </row>
    <row r="66" spans="2:19">
      <c r="B66" s="86"/>
      <c r="D66" s="283">
        <v>-7.1999999999999995E-2</v>
      </c>
      <c r="E66" s="310">
        <f>'Q.4 Principal Stress'!G69 ^2 - ('Q.4 Principal Stress'!G69 * 'Q.4 Principal Stress'!H69) + 'Q.4 Principal Stress'!H69^2</f>
        <v>1279.5044954983848</v>
      </c>
      <c r="F66" s="307">
        <f t="shared" si="0"/>
        <v>12.580317610702632</v>
      </c>
      <c r="S66" s="249"/>
    </row>
    <row r="67" spans="2:19">
      <c r="B67" s="86"/>
      <c r="D67" s="283">
        <v>-7.0999999999999994E-2</v>
      </c>
      <c r="E67" s="310">
        <f>'Q.4 Principal Stress'!G70 ^2 - ('Q.4 Principal Stress'!G70 * 'Q.4 Principal Stress'!H70) + 'Q.4 Principal Stress'!H70^2</f>
        <v>1244.3011714614795</v>
      </c>
      <c r="F67" s="307">
        <f t="shared" si="0"/>
        <v>12.757035344421141</v>
      </c>
      <c r="S67" s="249"/>
    </row>
    <row r="68" spans="2:19">
      <c r="B68" s="86"/>
      <c r="D68" s="283">
        <v>-7.0000000000000007E-2</v>
      </c>
      <c r="E68" s="310">
        <f>'Q.4 Principal Stress'!G71 ^2 - ('Q.4 Principal Stress'!G71 * 'Q.4 Principal Stress'!H71) + 'Q.4 Principal Stress'!H71^2</f>
        <v>1209.5904780667458</v>
      </c>
      <c r="F68" s="307">
        <f t="shared" si="0"/>
        <v>12.938780164605145</v>
      </c>
      <c r="S68" s="249"/>
    </row>
    <row r="69" spans="2:19">
      <c r="B69" s="86"/>
      <c r="D69" s="283">
        <v>-6.9000000000000006E-2</v>
      </c>
      <c r="E69" s="310">
        <f>'Q.4 Principal Stress'!G72 ^2 - ('Q.4 Principal Stress'!G72 * 'Q.4 Principal Stress'!H72) + 'Q.4 Principal Stress'!H72^2</f>
        <v>1175.3724036327817</v>
      </c>
      <c r="F69" s="307">
        <f t="shared" si="0"/>
        <v>13.125769363768368</v>
      </c>
      <c r="S69" s="249"/>
    </row>
    <row r="70" spans="2:19">
      <c r="B70" s="86"/>
      <c r="D70" s="283">
        <v>-6.7999999999999894E-2</v>
      </c>
      <c r="E70" s="310">
        <f>'Q.4 Principal Stress'!G73 ^2 - ('Q.4 Principal Stress'!G73 * 'Q.4 Principal Stress'!H73) + 'Q.4 Principal Stress'!H73^2</f>
        <v>1141.6469366438751</v>
      </c>
      <c r="F70" s="307">
        <f t="shared" si="0"/>
        <v>13.318232920836918</v>
      </c>
      <c r="S70" s="249"/>
    </row>
    <row r="71" spans="2:19">
      <c r="B71" s="86"/>
      <c r="D71" s="283">
        <v>-6.6999999999999907E-2</v>
      </c>
      <c r="E71" s="310">
        <f>'Q.4 Principal Stress'!G74 ^2 - ('Q.4 Principal Stress'!G74 * 'Q.4 Principal Stress'!H74) + 'Q.4 Principal Stress'!H74^2</f>
        <v>1108.4140657500191</v>
      </c>
      <c r="F71" s="307">
        <f t="shared" si="0"/>
        <v>13.516414439199375</v>
      </c>
      <c r="S71" s="249"/>
    </row>
    <row r="72" spans="2:19">
      <c r="B72" s="86"/>
      <c r="D72" s="283">
        <v>-6.5999999999999906E-2</v>
      </c>
      <c r="E72" s="310">
        <f>'Q.4 Principal Stress'!G75 ^2 - ('Q.4 Principal Stress'!G75 * 'Q.4 Principal Stress'!H75) + 'Q.4 Principal Stress'!H75^2</f>
        <v>1075.6737797668895</v>
      </c>
      <c r="F72" s="307">
        <f t="shared" si="0"/>
        <v>13.720572169096853</v>
      </c>
      <c r="S72" s="249"/>
    </row>
    <row r="73" spans="2:19">
      <c r="B73" s="86"/>
      <c r="D73" s="283">
        <v>-6.4999999999999905E-2</v>
      </c>
      <c r="E73" s="310">
        <f>'Q.4 Principal Stress'!G76 ^2 - ('Q.4 Principal Stress'!G76 * 'Q.4 Principal Stress'!H76) + 'Q.4 Principal Stress'!H76^2</f>
        <v>1043.4260676758602</v>
      </c>
      <c r="F73" s="307">
        <f t="shared" si="0"/>
        <v>13.93098012331833</v>
      </c>
      <c r="S73" s="249"/>
    </row>
    <row r="74" spans="2:19">
      <c r="B74" s="86"/>
      <c r="D74" s="283">
        <v>-6.3999999999999904E-2</v>
      </c>
      <c r="E74" s="310">
        <f>'Q.4 Principal Stress'!G77 ^2 - ('Q.4 Principal Stress'!G77 * 'Q.4 Principal Stress'!H77) + 'Q.4 Principal Stress'!H77^2</f>
        <v>1011.6709186239963</v>
      </c>
      <c r="F74" s="307">
        <f t="shared" si="0"/>
        <v>14.14792929627091</v>
      </c>
      <c r="S74" s="249"/>
    </row>
    <row r="75" spans="2:19">
      <c r="B75" s="86"/>
      <c r="D75" s="283">
        <v>-6.2999999999999903E-2</v>
      </c>
      <c r="E75" s="310">
        <f>'Q.4 Principal Stress'!G78 ^2 - ('Q.4 Principal Stress'!G78 * 'Q.4 Principal Stress'!H78) + 'Q.4 Principal Stress'!H78^2</f>
        <v>980.40832192405958</v>
      </c>
      <c r="F75" s="307">
        <f t="shared" si="0"/>
        <v>14.37172899775355</v>
      </c>
      <c r="S75" s="249"/>
    </row>
    <row r="76" spans="2:19">
      <c r="B76" s="86"/>
      <c r="D76" s="283">
        <v>-6.1999999999999902E-2</v>
      </c>
      <c r="E76" s="310">
        <f>'Q.4 Principal Stress'!G79 ^2 - ('Q.4 Principal Stress'!G79 * 'Q.4 Principal Stress'!H79) + 'Q.4 Principal Stress'!H79^2</f>
        <v>949.63826705450276</v>
      </c>
      <c r="F76" s="307">
        <f t="shared" si="0"/>
        <v>14.602708314201262</v>
      </c>
      <c r="S76" s="249"/>
    </row>
    <row r="77" spans="2:19">
      <c r="B77" s="86"/>
      <c r="D77" s="283">
        <v>-6.0999999999999902E-2</v>
      </c>
      <c r="E77" s="310">
        <f>'Q.4 Principal Stress'!G80 ^2 - ('Q.4 Principal Stress'!G80 * 'Q.4 Principal Stress'!H80) + 'Q.4 Principal Stress'!H80^2</f>
        <v>919.36074365947411</v>
      </c>
      <c r="F77" s="307">
        <f t="shared" si="0"/>
        <v>14.841217711813696</v>
      </c>
      <c r="S77" s="249"/>
    </row>
    <row r="78" spans="2:19">
      <c r="B78" s="86"/>
      <c r="D78" s="283">
        <v>-5.9999999999999901E-2</v>
      </c>
      <c r="E78" s="310">
        <f>'Q.4 Principal Stress'!G81 ^2 - ('Q.4 Principal Stress'!G81 * 'Q.4 Principal Stress'!H81) + 'Q.4 Principal Stress'!H81^2</f>
        <v>889.57574154881456</v>
      </c>
      <c r="F78" s="307">
        <f t="shared" ref="F78:F141" si="1">$E$8/SQRT(E78)</f>
        <v>15.087630797871409</v>
      </c>
      <c r="S78" s="249"/>
    </row>
    <row r="79" spans="2:19">
      <c r="B79" s="86"/>
      <c r="D79" s="283">
        <v>-5.89999999999999E-2</v>
      </c>
      <c r="E79" s="310">
        <f>'Q.4 Principal Stress'!G82 ^2 - ('Q.4 Principal Stress'!G82 * 'Q.4 Principal Stress'!H82) + 'Q.4 Principal Stress'!H82^2</f>
        <v>860.28325069805931</v>
      </c>
      <c r="F79" s="307">
        <f t="shared" si="1"/>
        <v>15.342346258714871</v>
      </c>
      <c r="S79" s="249"/>
    </row>
    <row r="80" spans="2:19">
      <c r="B80" s="86"/>
      <c r="D80" s="283">
        <v>-5.7999999999999899E-2</v>
      </c>
      <c r="E80" s="310">
        <f>'Q.4 Principal Stress'!G83 ^2 - ('Q.4 Principal Stress'!G83 * 'Q.4 Principal Stress'!H83) + 'Q.4 Principal Stress'!H83^2</f>
        <v>831.48326124843652</v>
      </c>
      <c r="F80" s="307">
        <f t="shared" si="1"/>
        <v>15.605789995363519</v>
      </c>
      <c r="S80" s="249"/>
    </row>
    <row r="81" spans="2:19">
      <c r="B81" s="86"/>
      <c r="D81" s="283">
        <v>-5.6999999999999898E-2</v>
      </c>
      <c r="E81" s="310">
        <f>'Q.4 Principal Stress'!G84 ^2 - ('Q.4 Principal Stress'!G84 * 'Q.4 Principal Stress'!H84) + 'Q.4 Principal Stress'!H84^2</f>
        <v>803.17576350686818</v>
      </c>
      <c r="F81" s="307">
        <f t="shared" si="1"/>
        <v>15.878417480641055</v>
      </c>
      <c r="S81" s="249"/>
    </row>
    <row r="82" spans="2:19">
      <c r="B82" s="86"/>
      <c r="D82" s="283">
        <v>-5.5999999999999897E-2</v>
      </c>
      <c r="E82" s="310">
        <f>'Q.4 Principal Stress'!G85 ^2 - ('Q.4 Principal Stress'!G85 * 'Q.4 Principal Stress'!H85) + 'Q.4 Principal Stress'!H85^2</f>
        <v>775.3607479459705</v>
      </c>
      <c r="F82" s="307">
        <f t="shared" si="1"/>
        <v>16.160716365016555</v>
      </c>
      <c r="S82" s="249"/>
    </row>
    <row r="83" spans="2:19">
      <c r="B83" s="86"/>
      <c r="D83" s="283">
        <v>-5.4999999999999903E-2</v>
      </c>
      <c r="E83" s="310">
        <f>'Q.4 Principal Stress'!G86 ^2 - ('Q.4 Principal Stress'!G86 * 'Q.4 Principal Stress'!H86) + 'Q.4 Principal Stress'!H86^2</f>
        <v>748.03820520405304</v>
      </c>
      <c r="F83" s="307">
        <f t="shared" si="1"/>
        <v>16.453209362249094</v>
      </c>
      <c r="S83" s="249"/>
    </row>
    <row r="84" spans="2:19">
      <c r="B84" s="86"/>
      <c r="D84" s="283">
        <v>-5.3999999999999902E-2</v>
      </c>
      <c r="E84" s="310">
        <f>'Q.4 Principal Stress'!G87 ^2 - ('Q.4 Principal Stress'!G87 * 'Q.4 Principal Stress'!H87) + 'Q.4 Principal Stress'!H87^2</f>
        <v>721.20812608511801</v>
      </c>
      <c r="F84" s="307">
        <f t="shared" si="1"/>
        <v>16.75645745043316</v>
      </c>
      <c r="S84" s="249"/>
    </row>
    <row r="85" spans="2:19">
      <c r="B85" s="86"/>
      <c r="D85" s="283">
        <v>-5.2999999999999901E-2</v>
      </c>
      <c r="E85" s="310">
        <f>'Q.4 Principal Stress'!G88 ^2 - ('Q.4 Principal Stress'!G88 * 'Q.4 Principal Stress'!H88) + 'Q.4 Principal Stress'!H88^2</f>
        <v>694.87050155886232</v>
      </c>
      <c r="F85" s="307">
        <f t="shared" si="1"/>
        <v>17.071063429299045</v>
      </c>
      <c r="S85" s="249"/>
    </row>
    <row r="86" spans="2:19">
      <c r="B86" s="86"/>
      <c r="D86" s="283">
        <v>-5.19999999999999E-2</v>
      </c>
      <c r="E86" s="310">
        <f>'Q.4 Principal Stress'!G89 ^2 - ('Q.4 Principal Stress'!G89 * 'Q.4 Principal Stress'!H89) + 'Q.4 Principal Stress'!H89^2</f>
        <v>669.02532276067654</v>
      </c>
      <c r="F86" s="307">
        <f t="shared" si="1"/>
        <v>17.397675880766691</v>
      </c>
      <c r="S86" s="249"/>
    </row>
    <row r="87" spans="2:19">
      <c r="B87" s="86"/>
      <c r="D87" s="283">
        <v>-5.09999999999999E-2</v>
      </c>
      <c r="E87" s="310">
        <f>'Q.4 Principal Stress'!G90 ^2 - ('Q.4 Principal Stress'!G90 * 'Q.4 Principal Stress'!H90) + 'Q.4 Principal Stress'!H90^2</f>
        <v>643.67258099164496</v>
      </c>
      <c r="F87" s="307">
        <f t="shared" si="1"/>
        <v>17.736993586951627</v>
      </c>
      <c r="S87" s="249"/>
    </row>
    <row r="88" spans="2:19">
      <c r="B88" s="86"/>
      <c r="D88" s="283">
        <v>-4.9999999999999899E-2</v>
      </c>
      <c r="E88" s="310">
        <f>'Q.4 Principal Stress'!G91 ^2 - ('Q.4 Principal Stress'!G91 * 'Q.4 Principal Stress'!H91) + 'Q.4 Principal Stress'!H91^2</f>
        <v>618.81226771854449</v>
      </c>
      <c r="F88" s="307">
        <f t="shared" si="1"/>
        <v>18.08977046828317</v>
      </c>
      <c r="S88" s="249"/>
    </row>
    <row r="89" spans="2:19">
      <c r="B89" s="86"/>
      <c r="D89" s="283">
        <v>-4.8999999999999898E-2</v>
      </c>
      <c r="E89" s="310">
        <f>'Q.4 Principal Stress'!G92 ^2 - ('Q.4 Principal Stress'!G92 * 'Q.4 Principal Stress'!H92) + 'Q.4 Principal Stress'!H92^2</f>
        <v>594.4443745738464</v>
      </c>
      <c r="F89" s="307">
        <f t="shared" si="1"/>
        <v>18.456821114367077</v>
      </c>
      <c r="S89" s="249"/>
    </row>
    <row r="90" spans="2:19">
      <c r="B90" s="86"/>
      <c r="D90" s="283">
        <v>-4.7999999999999897E-2</v>
      </c>
      <c r="E90" s="310">
        <f>'Q.4 Principal Stress'!G93 ^2 - ('Q.4 Principal Stress'!G93 * 'Q.4 Principal Stress'!H93) + 'Q.4 Principal Stress'!H93^2</f>
        <v>570.568893355716</v>
      </c>
      <c r="F90" s="307">
        <f t="shared" si="1"/>
        <v>18.839026992012137</v>
      </c>
      <c r="S90" s="249"/>
    </row>
    <row r="91" spans="2:19">
      <c r="B91" s="86"/>
      <c r="D91" s="283">
        <v>-4.6999999999999903E-2</v>
      </c>
      <c r="E91" s="310">
        <f>'Q.4 Principal Stress'!G94 ^2 - ('Q.4 Principal Stress'!G94 * 'Q.4 Principal Stress'!H94) + 'Q.4 Principal Stress'!H94^2</f>
        <v>547.18581602801203</v>
      </c>
      <c r="F91" s="307">
        <f t="shared" si="1"/>
        <v>19.237343428815713</v>
      </c>
      <c r="S91" s="249"/>
    </row>
    <row r="92" spans="2:19">
      <c r="B92" s="86"/>
      <c r="D92" s="283">
        <v>-4.5999999999999902E-2</v>
      </c>
      <c r="E92" s="310">
        <f>'Q.4 Principal Stress'!G95 ^2 - ('Q.4 Principal Stress'!G95 * 'Q.4 Principal Stress'!H95) + 'Q.4 Principal Stress'!H95^2</f>
        <v>524.29513472028577</v>
      </c>
      <c r="F92" s="307">
        <f t="shared" si="1"/>
        <v>19.652807487326466</v>
      </c>
      <c r="S92" s="249"/>
    </row>
    <row r="93" spans="2:19">
      <c r="B93" s="86"/>
      <c r="D93" s="283">
        <v>-4.4999999999999901E-2</v>
      </c>
      <c r="E93" s="310">
        <f>'Q.4 Principal Stress'!G96 ^2 - ('Q.4 Principal Stress'!G96 * 'Q.4 Principal Stress'!H96) + 'Q.4 Principal Stress'!H96^2</f>
        <v>501.89684172778379</v>
      </c>
      <c r="F93" s="307">
        <f t="shared" si="1"/>
        <v>20.086546864639985</v>
      </c>
      <c r="S93" s="249"/>
    </row>
    <row r="94" spans="2:19">
      <c r="B94" s="86"/>
      <c r="D94" s="283">
        <v>-4.39999999999999E-2</v>
      </c>
      <c r="E94" s="310">
        <f>'Q.4 Principal Stress'!G97 ^2 - ('Q.4 Principal Stress'!G97 * 'Q.4 Principal Stress'!H97) + 'Q.4 Principal Stress'!H97^2</f>
        <v>479.99092951144485</v>
      </c>
      <c r="F94" s="307">
        <f t="shared" si="1"/>
        <v>20.539789976037543</v>
      </c>
      <c r="S94" s="249"/>
    </row>
    <row r="95" spans="2:19">
      <c r="B95" s="86"/>
      <c r="D95" s="283">
        <v>-4.2999999999999899E-2</v>
      </c>
      <c r="E95" s="310">
        <f>'Q.4 Principal Stress'!G98 ^2 - ('Q.4 Principal Stress'!G98 * 'Q.4 Principal Stress'!H98) + 'Q.4 Principal Stress'!H98^2</f>
        <v>458.57739069790262</v>
      </c>
      <c r="F95" s="307">
        <f t="shared" si="1"/>
        <v>21.013877409824008</v>
      </c>
      <c r="S95" s="249"/>
    </row>
    <row r="96" spans="2:19">
      <c r="B96" s="86"/>
      <c r="D96" s="283">
        <v>-4.1999999999999899E-2</v>
      </c>
      <c r="E96" s="310">
        <f>'Q.4 Principal Stress'!G99 ^2 - ('Q.4 Principal Stress'!G99 * 'Q.4 Principal Stress'!H99) + 'Q.4 Principal Stress'!H99^2</f>
        <v>437.65621807948338</v>
      </c>
      <c r="F96" s="307">
        <f t="shared" si="1"/>
        <v>21.510274974951262</v>
      </c>
      <c r="S96" s="249"/>
    </row>
    <row r="97" spans="2:19">
      <c r="B97" s="86"/>
      <c r="D97" s="283">
        <v>-4.0999999999999898E-2</v>
      </c>
      <c r="E97" s="310">
        <f>'Q.4 Principal Stress'!G100 ^2 - ('Q.4 Principal Stress'!G100 * 'Q.4 Principal Stress'!H100) + 'Q.4 Principal Stress'!H100^2</f>
        <v>417.22740461420756</v>
      </c>
      <c r="F97" s="307">
        <f t="shared" si="1"/>
        <v>22.030588604699943</v>
      </c>
      <c r="S97" s="249"/>
    </row>
    <row r="98" spans="2:19">
      <c r="B98" s="86"/>
      <c r="D98" s="283">
        <v>-3.9999999999999897E-2</v>
      </c>
      <c r="E98" s="310">
        <f>'Q.4 Principal Stress'!G101 ^2 - ('Q.4 Principal Stress'!G101 * 'Q.4 Principal Stress'!H101) + 'Q.4 Principal Stress'!H101^2</f>
        <v>397.29094342578969</v>
      </c>
      <c r="F98" s="307">
        <f t="shared" si="1"/>
        <v>22.576581430365664</v>
      </c>
      <c r="S98" s="249"/>
    </row>
    <row r="99" spans="2:19">
      <c r="B99" s="86"/>
      <c r="D99" s="283">
        <v>-3.8999999999999903E-2</v>
      </c>
      <c r="E99" s="310">
        <f>'Q.4 Principal Stress'!G102 ^2 - ('Q.4 Principal Stress'!G102 * 'Q.4 Principal Stress'!H102) + 'Q.4 Principal Stress'!H102^2</f>
        <v>377.84682780363653</v>
      </c>
      <c r="F99" s="307">
        <f t="shared" si="1"/>
        <v>23.150193400747721</v>
      </c>
      <c r="S99" s="249"/>
    </row>
    <row r="100" spans="2:19">
      <c r="B100" s="86"/>
      <c r="D100" s="283">
        <v>-3.7999999999999902E-2</v>
      </c>
      <c r="E100" s="310">
        <f>'Q.4 Principal Stress'!G103 ^2 - ('Q.4 Principal Stress'!G103 * 'Q.4 Principal Stress'!H103) + 'Q.4 Principal Stress'!H103^2</f>
        <v>358.89505120284974</v>
      </c>
      <c r="F100" s="307">
        <f t="shared" si="1"/>
        <v>23.75356389905938</v>
      </c>
      <c r="S100" s="249"/>
    </row>
    <row r="101" spans="2:19">
      <c r="B101" s="86"/>
      <c r="D101" s="283">
        <v>-3.6999999999999901E-2</v>
      </c>
      <c r="E101" s="310">
        <f>'Q.4 Principal Stress'!G104 ^2 - ('Q.4 Principal Stress'!G104 * 'Q.4 Principal Stress'!H104) + 'Q.4 Principal Stress'!H104^2</f>
        <v>340.43560724422423</v>
      </c>
      <c r="F101" s="307">
        <f t="shared" si="1"/>
        <v>24.389057902241838</v>
      </c>
      <c r="S101" s="249"/>
    </row>
    <row r="102" spans="2:19">
      <c r="B102" s="86"/>
      <c r="D102" s="283">
        <v>-3.59999999999999E-2</v>
      </c>
      <c r="E102" s="310">
        <f>'Q.4 Principal Stress'!G105 ^2 - ('Q.4 Principal Stress'!G105 * 'Q.4 Principal Stress'!H105) + 'Q.4 Principal Stress'!H105^2</f>
        <v>322.46848971424856</v>
      </c>
      <c r="F102" s="307">
        <f t="shared" si="1"/>
        <v>25.059296343160419</v>
      </c>
      <c r="S102" s="249"/>
    </row>
    <row r="103" spans="2:19">
      <c r="B103" s="86"/>
      <c r="D103" s="283">
        <v>-3.4999999999999899E-2</v>
      </c>
      <c r="E103" s="310">
        <f>'Q.4 Principal Stress'!G106 ^2 - ('Q.4 Principal Stress'!G106 * 'Q.4 Principal Stress'!H106) + 'Q.4 Principal Stress'!H106^2</f>
        <v>304.99369256510499</v>
      </c>
      <c r="F103" s="307">
        <f t="shared" si="1"/>
        <v>25.767191479735466</v>
      </c>
      <c r="S103" s="249"/>
    </row>
    <row r="104" spans="2:19">
      <c r="B104" s="86"/>
      <c r="D104" s="283">
        <v>-3.3999999999999898E-2</v>
      </c>
      <c r="E104" s="310">
        <f>'Q.4 Principal Stress'!G107 ^2 - ('Q.4 Principal Stress'!G107 * 'Q.4 Principal Stress'!H107) + 'Q.4 Principal Stress'!H107^2</f>
        <v>288.01120991466905</v>
      </c>
      <c r="F104" s="307">
        <f t="shared" si="1"/>
        <v>26.515988254437648</v>
      </c>
      <c r="S104" s="249"/>
    </row>
    <row r="105" spans="2:19">
      <c r="B105" s="86"/>
      <c r="D105" s="283">
        <v>-3.2999999999999897E-2</v>
      </c>
      <c r="E105" s="310">
        <f>'Q.4 Principal Stress'!G108 ^2 - ('Q.4 Principal Stress'!G108 * 'Q.4 Principal Stress'!H108) + 'Q.4 Principal Stress'!H108^2</f>
        <v>271.52103604651035</v>
      </c>
      <c r="F105" s="307">
        <f t="shared" si="1"/>
        <v>27.30931285286869</v>
      </c>
      <c r="S105" s="249"/>
    </row>
    <row r="106" spans="2:19">
      <c r="B106" s="86"/>
      <c r="D106" s="283">
        <v>-3.1999999999999897E-2</v>
      </c>
      <c r="E106" s="310">
        <f>'Q.4 Principal Stress'!G109 ^2 - ('Q.4 Principal Stress'!G109 * 'Q.4 Principal Stress'!H109) + 'Q.4 Principal Stress'!H109^2</f>
        <v>255.52316540989224</v>
      </c>
      <c r="F106" s="307">
        <f t="shared" si="1"/>
        <v>28.151229954660341</v>
      </c>
      <c r="S106" s="249"/>
    </row>
    <row r="107" spans="2:19">
      <c r="B107" s="86"/>
      <c r="D107" s="283">
        <v>-3.0999999999999899E-2</v>
      </c>
      <c r="E107" s="310">
        <f>'Q.4 Principal Stress'!G110 ^2 - ('Q.4 Principal Stress'!G110 * 'Q.4 Principal Stress'!H110) + 'Q.4 Principal Stress'!H110^2</f>
        <v>240.01759261977116</v>
      </c>
      <c r="F107" s="307">
        <f t="shared" si="1"/>
        <v>29.046310531278841</v>
      </c>
      <c r="S107" s="249"/>
    </row>
    <row r="108" spans="2:19">
      <c r="B108" s="86"/>
      <c r="D108" s="283">
        <v>-2.9999999999999898E-2</v>
      </c>
      <c r="E108" s="310">
        <f>'Q.4 Principal Stress'!G111 ^2 - ('Q.4 Principal Stress'!G111 * 'Q.4 Principal Stress'!H111) + 'Q.4 Principal Stress'!H111^2</f>
        <v>225.00431245679744</v>
      </c>
      <c r="F108" s="307">
        <f t="shared" si="1"/>
        <v>29.999712507012834</v>
      </c>
      <c r="S108" s="249"/>
    </row>
    <row r="109" spans="2:19">
      <c r="B109" s="86"/>
      <c r="D109" s="283">
        <v>-2.8999999999999901E-2</v>
      </c>
      <c r="E109" s="310">
        <f>'Q.4 Principal Stress'!G112 ^2 - ('Q.4 Principal Stress'!G112 * 'Q.4 Principal Stress'!H112) + 'Q.4 Principal Stress'!H112^2</f>
        <v>210.48331986731534</v>
      </c>
      <c r="F109" s="307">
        <f t="shared" si="1"/>
        <v>31.017277192971338</v>
      </c>
      <c r="S109" s="249"/>
    </row>
    <row r="110" spans="2:19">
      <c r="B110" s="86"/>
      <c r="D110" s="283">
        <v>-2.79999999999999E-2</v>
      </c>
      <c r="E110" s="310">
        <f>'Q.4 Principal Stress'!G113 ^2 - ('Q.4 Principal Stress'!G113 * 'Q.4 Principal Stress'!H113) + 'Q.4 Principal Stress'!H113^2</f>
        <v>196.45460996336229</v>
      </c>
      <c r="F110" s="307">
        <f t="shared" si="1"/>
        <v>32.105645171918368</v>
      </c>
      <c r="S110" s="249"/>
    </row>
    <row r="111" spans="2:19">
      <c r="B111" s="86"/>
      <c r="D111" s="283">
        <v>-2.6999999999999899E-2</v>
      </c>
      <c r="E111" s="310">
        <f>'Q.4 Principal Stress'!G114 ^2 - ('Q.4 Principal Stress'!G114 * 'Q.4 Principal Stress'!H114) + 'Q.4 Principal Stress'!H114^2</f>
        <v>182.91817802266965</v>
      </c>
      <c r="F111" s="307">
        <f t="shared" si="1"/>
        <v>33.272396312170343</v>
      </c>
      <c r="S111" s="249"/>
    </row>
    <row r="112" spans="2:19">
      <c r="B112" s="86"/>
      <c r="D112" s="283">
        <v>-2.5999999999999902E-2</v>
      </c>
      <c r="E112" s="310">
        <f>'Q.4 Principal Stress'!G115 ^2 - ('Q.4 Principal Stress'!G115 * 'Q.4 Principal Stress'!H115) + 'Q.4 Principal Stress'!H115^2</f>
        <v>169.87401948866244</v>
      </c>
      <c r="F112" s="307">
        <f t="shared" si="1"/>
        <v>34.526219900992714</v>
      </c>
      <c r="S112" s="249"/>
    </row>
    <row r="113" spans="2:19">
      <c r="B113" s="86"/>
      <c r="D113" s="283">
        <v>-2.5000000000000001E-2</v>
      </c>
      <c r="E113" s="310">
        <f>'Q.4 Principal Stress'!G116 ^2 - ('Q.4 Principal Stress'!G116 * 'Q.4 Principal Stress'!H116) + 'Q.4 Principal Stress'!H116^2</f>
        <v>157.32212997046028</v>
      </c>
      <c r="F113" s="307">
        <f t="shared" si="1"/>
        <v>35.877122621552822</v>
      </c>
      <c r="S113" s="249"/>
    </row>
    <row r="114" spans="2:19">
      <c r="B114" s="86"/>
      <c r="D114" s="283">
        <v>-2.4E-2</v>
      </c>
      <c r="E114" s="310">
        <f>'Q.4 Principal Stress'!G117 ^2 - ('Q.4 Principal Stress'!G117 * 'Q.4 Principal Stress'!H117) + 'Q.4 Principal Stress'!H117^2</f>
        <v>145.262505242873</v>
      </c>
      <c r="F114" s="307">
        <f t="shared" si="1"/>
        <v>37.336684404877978</v>
      </c>
      <c r="S114" s="249"/>
    </row>
    <row r="115" spans="2:19">
      <c r="B115" s="86"/>
      <c r="D115" s="283">
        <v>-2.3E-2</v>
      </c>
      <c r="E115" s="310">
        <f>'Q.4 Principal Stress'!G118 ^2 - ('Q.4 Principal Stress'!G118 * 'Q.4 Principal Stress'!H118) + 'Q.4 Principal Stress'!H118^2</f>
        <v>133.69514124640767</v>
      </c>
      <c r="F115" s="307">
        <f t="shared" si="1"/>
        <v>38.918375282717015</v>
      </c>
      <c r="S115" s="249"/>
    </row>
    <row r="116" spans="2:19">
      <c r="B116" s="86"/>
      <c r="D116" s="283">
        <v>-2.1999999999999999E-2</v>
      </c>
      <c r="E116" s="310">
        <f>'Q.4 Principal Stress'!G119 ^2 - ('Q.4 Principal Stress'!G119 * 'Q.4 Principal Stress'!H119) + 'Q.4 Principal Stress'!H119^2</f>
        <v>122.62003408726382</v>
      </c>
      <c r="F116" s="307">
        <f t="shared" si="1"/>
        <v>40.637950549304378</v>
      </c>
      <c r="S116" s="249"/>
    </row>
    <row r="117" spans="2:19">
      <c r="B117" s="86"/>
      <c r="D117" s="283">
        <v>-2.1000000000000001E-2</v>
      </c>
      <c r="E117" s="310">
        <f>'Q.4 Principal Stress'!G120 ^2 - ('Q.4 Principal Stress'!G120 * 'Q.4 Principal Stress'!H120) + 'Q.4 Principal Stress'!H120^2</f>
        <v>112.03718003733455</v>
      </c>
      <c r="F117" s="307">
        <f t="shared" si="1"/>
        <v>42.51394723592378</v>
      </c>
      <c r="S117" s="249"/>
    </row>
    <row r="118" spans="2:19">
      <c r="B118" s="86"/>
      <c r="D118" s="283">
        <v>-0.02</v>
      </c>
      <c r="E118" s="310">
        <f>'Q.4 Principal Stress'!G121 ^2 - ('Q.4 Principal Stress'!G121 * 'Q.4 Principal Stress'!H121) + 'Q.4 Principal Stress'!H121^2</f>
        <v>101.94657553420652</v>
      </c>
      <c r="F118" s="307">
        <f t="shared" si="1"/>
        <v>44.568312719041927</v>
      </c>
      <c r="S118" s="249"/>
    </row>
    <row r="119" spans="2:19">
      <c r="B119" s="86"/>
      <c r="D119" s="283">
        <v>-1.9E-2</v>
      </c>
      <c r="E119" s="310">
        <f>'Q.4 Principal Stress'!G122 ^2 - ('Q.4 Principal Stress'!G122 * 'Q.4 Principal Stress'!H122) + 'Q.4 Principal Stress'!H122^2</f>
        <v>92.348217181160365</v>
      </c>
      <c r="F119" s="307">
        <f t="shared" si="1"/>
        <v>46.827207088268921</v>
      </c>
      <c r="S119" s="249"/>
    </row>
    <row r="120" spans="2:19">
      <c r="B120" s="86"/>
      <c r="D120" s="283">
        <v>-1.7999999999999999E-2</v>
      </c>
      <c r="E120" s="310">
        <f>'Q.4 Principal Stress'!G123 ^2 - ('Q.4 Principal Stress'!G123 * 'Q.4 Principal Stress'!H123) + 'Q.4 Principal Stress'!H123^2</f>
        <v>83.242101747169912</v>
      </c>
      <c r="F120" s="307">
        <f t="shared" si="1"/>
        <v>49.322035934250209</v>
      </c>
      <c r="S120" s="249"/>
    </row>
    <row r="121" spans="2:19">
      <c r="B121" s="86"/>
      <c r="D121" s="283">
        <v>-1.7000000000000001E-2</v>
      </c>
      <c r="E121" s="310">
        <f>'Q.4 Principal Stress'!G124 ^2 - ('Q.4 Principal Stress'!G124 * 'Q.4 Principal Stress'!H124) + 'Q.4 Principal Stress'!H124^2</f>
        <v>74.628226166902977</v>
      </c>
      <c r="F121" s="307">
        <f t="shared" si="1"/>
        <v>52.090791240580039</v>
      </c>
      <c r="S121" s="249"/>
    </row>
    <row r="122" spans="2:19">
      <c r="B122" s="86"/>
      <c r="D122" s="283">
        <v>-1.6E-2</v>
      </c>
      <c r="E122" s="310">
        <f>'Q.4 Principal Stress'!G125 ^2 - ('Q.4 Principal Stress'!G125 * 'Q.4 Principal Stress'!H125) + 'Q.4 Principal Stress'!H125^2</f>
        <v>66.506587540720815</v>
      </c>
      <c r="F122" s="307">
        <f t="shared" si="1"/>
        <v>55.179807544417727</v>
      </c>
      <c r="S122" s="249"/>
    </row>
    <row r="123" spans="2:19">
      <c r="B123" s="86"/>
      <c r="D123" s="283">
        <v>-1.4999999999999999E-2</v>
      </c>
      <c r="E123" s="310">
        <f>'Q.4 Principal Stress'!G126 ^2 - ('Q.4 Principal Stress'!G126 * 'Q.4 Principal Stress'!H126) + 'Q.4 Principal Stress'!H126^2</f>
        <v>58.877183134678383</v>
      </c>
      <c r="F123" s="307">
        <f t="shared" si="1"/>
        <v>58.64608180757692</v>
      </c>
      <c r="S123" s="249"/>
    </row>
    <row r="124" spans="2:19">
      <c r="B124" s="86"/>
      <c r="D124" s="283">
        <v>-1.4E-2</v>
      </c>
      <c r="E124" s="310">
        <f>'Q.4 Principal Stress'!G127 ^2 - ('Q.4 Principal Stress'!G127 * 'Q.4 Principal Stress'!H127) + 'Q.4 Principal Stress'!H127^2</f>
        <v>51.740010380524289</v>
      </c>
      <c r="F124" s="307">
        <f t="shared" si="1"/>
        <v>62.5603627135511</v>
      </c>
      <c r="S124" s="249"/>
    </row>
    <row r="125" spans="2:19">
      <c r="B125" s="86"/>
      <c r="D125" s="283">
        <v>-1.2999999999999999E-2</v>
      </c>
      <c r="E125" s="310">
        <f>'Q.4 Principal Stress'!G128 ^2 - ('Q.4 Principal Stress'!G128 * 'Q.4 Principal Stress'!H128) + 'Q.4 Principal Stress'!H128^2</f>
        <v>45.095066875700745</v>
      </c>
      <c r="F125" s="307">
        <f t="shared" si="1"/>
        <v>67.011292734077955</v>
      </c>
      <c r="S125" s="249"/>
    </row>
    <row r="126" spans="2:19">
      <c r="B126" s="86"/>
      <c r="D126" s="283">
        <v>-1.2E-2</v>
      </c>
      <c r="E126" s="310">
        <f>'Q.4 Principal Stress'!G129 ^2 - ('Q.4 Principal Stress'!G129 * 'Q.4 Principal Stress'!H129) + 'Q.4 Principal Stress'!H129^2</f>
        <v>38.942350383343651</v>
      </c>
      <c r="F126" s="307">
        <f t="shared" si="1"/>
        <v>72.11098598296465</v>
      </c>
      <c r="S126" s="249"/>
    </row>
    <row r="127" spans="2:19">
      <c r="B127" s="86"/>
      <c r="D127" s="283">
        <v>-1.0999999999999999E-2</v>
      </c>
      <c r="E127" s="310">
        <f>'Q.4 Principal Stress'!G130 ^2 - ('Q.4 Principal Stress'!G130 * 'Q.4 Principal Stress'!H130) + 'Q.4 Principal Stress'!H130^2</f>
        <v>33.281858832282538</v>
      </c>
      <c r="F127" s="307">
        <f t="shared" si="1"/>
        <v>78.002536734665213</v>
      </c>
      <c r="S127" s="249"/>
    </row>
    <row r="128" spans="2:19">
      <c r="B128" s="86"/>
      <c r="D128" s="283">
        <v>-0.01</v>
      </c>
      <c r="E128" s="310">
        <f>'Q.4 Principal Stress'!G131 ^2 - ('Q.4 Principal Stress'!G131 * 'Q.4 Principal Stress'!H131) + 'Q.4 Principal Stress'!H131^2</f>
        <v>28.113590317040519</v>
      </c>
      <c r="F128" s="307">
        <f t="shared" si="1"/>
        <v>84.870030424489002</v>
      </c>
      <c r="S128" s="249"/>
    </row>
    <row r="129" spans="2:19">
      <c r="B129" s="86"/>
      <c r="D129" s="283">
        <v>-8.9999999999999906E-3</v>
      </c>
      <c r="E129" s="310">
        <f>'Q.4 Principal Stress'!G132 ^2 - ('Q.4 Principal Stress'!G132 * 'Q.4 Principal Stress'!H132) + 'Q.4 Principal Stress'!H132^2</f>
        <v>23.437543097834361</v>
      </c>
      <c r="F129" s="307">
        <f t="shared" si="1"/>
        <v>92.951514847492163</v>
      </c>
      <c r="S129" s="249"/>
    </row>
    <row r="130" spans="2:19">
      <c r="B130" s="86"/>
      <c r="D130" s="283">
        <v>-7.9999999999999898E-3</v>
      </c>
      <c r="E130" s="310">
        <f>'Q.4 Principal Stress'!G133 ^2 - ('Q.4 Principal Stress'!G133 * 'Q.4 Principal Stress'!H133) + 'Q.4 Principal Stress'!H133^2</f>
        <v>19.25371560057458</v>
      </c>
      <c r="F130" s="307">
        <f t="shared" si="1"/>
        <v>102.55462183637283</v>
      </c>
      <c r="S130" s="249"/>
    </row>
    <row r="131" spans="2:19">
      <c r="B131" s="86"/>
      <c r="D131" s="283">
        <v>-7.0000000000000097E-3</v>
      </c>
      <c r="E131" s="310">
        <f>'Q.4 Principal Stress'!G134 ^2 - ('Q.4 Principal Stress'!G134 * 'Q.4 Principal Stress'!H134) + 'Q.4 Principal Stress'!H134^2</f>
        <v>15.562106416865269</v>
      </c>
      <c r="F131" s="307">
        <f t="shared" si="1"/>
        <v>114.07180756905586</v>
      </c>
      <c r="S131" s="249"/>
    </row>
    <row r="132" spans="2:19">
      <c r="B132" s="86"/>
      <c r="D132" s="283">
        <v>-6.0000000000000097E-3</v>
      </c>
      <c r="E132" s="310">
        <f>'Q.4 Principal Stress'!G135 ^2 - ('Q.4 Principal Stress'!G135 * 'Q.4 Principal Stress'!H135) + 'Q.4 Principal Stress'!H135^2</f>
        <v>12.362714304003985</v>
      </c>
      <c r="F132" s="307">
        <f t="shared" si="1"/>
        <v>127.98397577978795</v>
      </c>
      <c r="S132" s="249"/>
    </row>
    <row r="133" spans="2:19">
      <c r="B133" s="86"/>
      <c r="D133" s="283">
        <v>-5.0000000000000001E-3</v>
      </c>
      <c r="E133" s="310">
        <f>'Q.4 Principal Stress'!G136 ^2 - ('Q.4 Principal Stress'!G136 * 'Q.4 Principal Stress'!H136) + 'Q.4 Principal Stress'!H136^2</f>
        <v>9.6555381849821398</v>
      </c>
      <c r="F133" s="307">
        <f t="shared" si="1"/>
        <v>144.81857539076933</v>
      </c>
      <c r="S133" s="249"/>
    </row>
    <row r="134" spans="2:19">
      <c r="B134" s="86"/>
      <c r="D134" s="283">
        <v>-4.0000000000000001E-3</v>
      </c>
      <c r="E134" s="310">
        <f>'Q.4 Principal Stress'!G137 ^2 - ('Q.4 Principal Stress'!G137 * 'Q.4 Principal Stress'!H137) + 'Q.4 Principal Stress'!H137^2</f>
        <v>7.4405771484847669</v>
      </c>
      <c r="F134" s="307">
        <f t="shared" si="1"/>
        <v>164.97160579244479</v>
      </c>
      <c r="S134" s="249"/>
    </row>
    <row r="135" spans="2:19">
      <c r="B135" s="86"/>
      <c r="D135" s="283">
        <v>-3.0000000000000001E-3</v>
      </c>
      <c r="E135" s="310">
        <f>'Q.4 Principal Stress'!G138 ^2 - ('Q.4 Principal Stress'!G138 * 'Q.4 Principal Stress'!H138) + 'Q.4 Principal Stress'!H138^2</f>
        <v>5.717830448890453</v>
      </c>
      <c r="F135" s="307">
        <f t="shared" si="1"/>
        <v>188.19014515899934</v>
      </c>
      <c r="S135" s="249"/>
    </row>
    <row r="136" spans="2:19">
      <c r="B136" s="86"/>
      <c r="D136" s="283">
        <v>-2E-3</v>
      </c>
      <c r="E136" s="310">
        <f>'Q.4 Principal Stress'!G139 ^2 - ('Q.4 Principal Stress'!G139 * 'Q.4 Principal Stress'!H139) + 'Q.4 Principal Stress'!H139^2</f>
        <v>4.4872975062714691</v>
      </c>
      <c r="F136" s="307">
        <f t="shared" si="1"/>
        <v>212.43207035494137</v>
      </c>
      <c r="S136" s="249"/>
    </row>
    <row r="137" spans="2:19">
      <c r="B137" s="86"/>
      <c r="D137" s="283">
        <v>-1E-3</v>
      </c>
      <c r="E137" s="310">
        <f>'Q.4 Principal Stress'!G140 ^2 - ('Q.4 Principal Stress'!G140 * 'Q.4 Principal Stress'!H140) + 'Q.4 Principal Stress'!H140^2</f>
        <v>3.748977906393717</v>
      </c>
      <c r="F137" s="307">
        <f t="shared" si="1"/>
        <v>232.41067565965523</v>
      </c>
      <c r="S137" s="249"/>
    </row>
    <row r="138" spans="2:19">
      <c r="B138" s="86"/>
      <c r="D138" s="283">
        <v>0</v>
      </c>
      <c r="E138" s="310">
        <f>'Q.4 Principal Stress'!G141 ^2 - ('Q.4 Principal Stress'!G141 * 'Q.4 Principal Stress'!H141) + 'Q.4 Principal Stress'!H141^2</f>
        <v>3.5028714007167414</v>
      </c>
      <c r="F138" s="307">
        <f t="shared" si="1"/>
        <v>240.43651085993451</v>
      </c>
      <c r="S138" s="249"/>
    </row>
    <row r="139" spans="2:19">
      <c r="B139" s="86"/>
      <c r="D139" s="283">
        <v>1E-3</v>
      </c>
      <c r="E139" s="310">
        <f>'Q.4 Principal Stress'!G142 ^2 - ('Q.4 Principal Stress'!G142 * 'Q.4 Principal Stress'!H142) + 'Q.4 Principal Stress'!H142^2</f>
        <v>3.7489779063937174</v>
      </c>
      <c r="F139" s="307">
        <f t="shared" si="1"/>
        <v>232.41067565965523</v>
      </c>
      <c r="S139" s="249"/>
    </row>
    <row r="140" spans="2:19">
      <c r="B140" s="86"/>
      <c r="D140" s="283">
        <v>2E-3</v>
      </c>
      <c r="E140" s="310">
        <f>'Q.4 Principal Stress'!G143 ^2 - ('Q.4 Principal Stress'!G143 * 'Q.4 Principal Stress'!H143) + 'Q.4 Principal Stress'!H143^2</f>
        <v>4.4872975062714691</v>
      </c>
      <c r="F140" s="307">
        <f t="shared" si="1"/>
        <v>212.43207035494137</v>
      </c>
      <c r="S140" s="249"/>
    </row>
    <row r="141" spans="2:19">
      <c r="B141" s="86"/>
      <c r="D141" s="283">
        <v>3.0000000000000001E-3</v>
      </c>
      <c r="E141" s="310">
        <f>'Q.4 Principal Stress'!G144 ^2 - ('Q.4 Principal Stress'!G144 * 'Q.4 Principal Stress'!H144) + 'Q.4 Principal Stress'!H144^2</f>
        <v>5.717830448890453</v>
      </c>
      <c r="F141" s="307">
        <f t="shared" si="1"/>
        <v>188.19014515899934</v>
      </c>
      <c r="S141" s="249"/>
    </row>
    <row r="142" spans="2:19">
      <c r="B142" s="86"/>
      <c r="D142" s="283">
        <v>4.0000000000000001E-3</v>
      </c>
      <c r="E142" s="310">
        <f>'Q.4 Principal Stress'!G145 ^2 - ('Q.4 Principal Stress'!G145 * 'Q.4 Principal Stress'!H145) + 'Q.4 Principal Stress'!H145^2</f>
        <v>7.4405771484847678</v>
      </c>
      <c r="F142" s="307">
        <f t="shared" ref="F142:F205" si="2">$E$8/SQRT(E142)</f>
        <v>164.97160579244479</v>
      </c>
      <c r="S142" s="249"/>
    </row>
    <row r="143" spans="2:19">
      <c r="B143" s="86"/>
      <c r="D143" s="283">
        <v>5.0000000000000001E-3</v>
      </c>
      <c r="E143" s="310">
        <f>'Q.4 Principal Stress'!G146 ^2 - ('Q.4 Principal Stress'!G146 * 'Q.4 Principal Stress'!H146) + 'Q.4 Principal Stress'!H146^2</f>
        <v>9.6555381849821398</v>
      </c>
      <c r="F143" s="307">
        <f t="shared" si="2"/>
        <v>144.81857539076933</v>
      </c>
      <c r="S143" s="249"/>
    </row>
    <row r="144" spans="2:19">
      <c r="B144" s="86"/>
      <c r="D144" s="283">
        <v>6.0000000000000097E-3</v>
      </c>
      <c r="E144" s="310">
        <f>'Q.4 Principal Stress'!G147 ^2 - ('Q.4 Principal Stress'!G147 * 'Q.4 Principal Stress'!H147) + 'Q.4 Principal Stress'!H147^2</f>
        <v>12.362714304003987</v>
      </c>
      <c r="F144" s="307">
        <f t="shared" si="2"/>
        <v>127.98397577978793</v>
      </c>
      <c r="S144" s="249"/>
    </row>
    <row r="145" spans="2:19">
      <c r="B145" s="86"/>
      <c r="D145" s="283">
        <v>7.0000000000000097E-3</v>
      </c>
      <c r="E145" s="310">
        <f>'Q.4 Principal Stress'!G148 ^2 - ('Q.4 Principal Stress'!G148 * 'Q.4 Principal Stress'!H148) + 'Q.4 Principal Stress'!H148^2</f>
        <v>15.562106416865269</v>
      </c>
      <c r="F145" s="307">
        <f t="shared" si="2"/>
        <v>114.07180756905586</v>
      </c>
      <c r="S145" s="249"/>
    </row>
    <row r="146" spans="2:19">
      <c r="B146" s="86"/>
      <c r="D146" s="283">
        <v>8.0000000000000106E-3</v>
      </c>
      <c r="E146" s="310">
        <f>'Q.4 Principal Stress'!G149 ^2 - ('Q.4 Principal Stress'!G149 * 'Q.4 Principal Stress'!H149) + 'Q.4 Principal Stress'!H149^2</f>
        <v>19.253715600574655</v>
      </c>
      <c r="F146" s="307">
        <f t="shared" si="2"/>
        <v>102.55462183637265</v>
      </c>
      <c r="S146" s="249"/>
    </row>
    <row r="147" spans="2:19">
      <c r="B147" s="86"/>
      <c r="D147" s="283">
        <v>9.0000000000000097E-3</v>
      </c>
      <c r="E147" s="310">
        <f>'Q.4 Principal Stress'!G150 ^2 - ('Q.4 Principal Stress'!G150 * 'Q.4 Principal Stress'!H150) + 'Q.4 Principal Stress'!H150^2</f>
        <v>23.437543097834453</v>
      </c>
      <c r="F147" s="307">
        <f t="shared" si="2"/>
        <v>92.951514847491978</v>
      </c>
      <c r="S147" s="249"/>
    </row>
    <row r="148" spans="2:19">
      <c r="B148" s="86"/>
      <c r="D148" s="283">
        <v>0.01</v>
      </c>
      <c r="E148" s="310">
        <f>'Q.4 Principal Stress'!G151 ^2 - ('Q.4 Principal Stress'!G151 * 'Q.4 Principal Stress'!H151) + 'Q.4 Principal Stress'!H151^2</f>
        <v>28.113590317040508</v>
      </c>
      <c r="F148" s="307">
        <f t="shared" si="2"/>
        <v>84.870030424489016</v>
      </c>
      <c r="S148" s="249"/>
    </row>
    <row r="149" spans="2:19">
      <c r="B149" s="86"/>
      <c r="D149" s="283">
        <v>1.0999999999999999E-2</v>
      </c>
      <c r="E149" s="310">
        <f>'Q.4 Principal Stress'!G152 ^2 - ('Q.4 Principal Stress'!G152 * 'Q.4 Principal Stress'!H152) + 'Q.4 Principal Stress'!H152^2</f>
        <v>33.281858832282524</v>
      </c>
      <c r="F149" s="307">
        <f t="shared" si="2"/>
        <v>78.002536734665227</v>
      </c>
      <c r="S149" s="249"/>
    </row>
    <row r="150" spans="2:19">
      <c r="B150" s="86"/>
      <c r="D150" s="283">
        <v>1.2E-2</v>
      </c>
      <c r="E150" s="310">
        <f>'Q.4 Principal Stress'!G153 ^2 - ('Q.4 Principal Stress'!G153 * 'Q.4 Principal Stress'!H153) + 'Q.4 Principal Stress'!H153^2</f>
        <v>38.942350383343651</v>
      </c>
      <c r="F150" s="307">
        <f t="shared" si="2"/>
        <v>72.11098598296465</v>
      </c>
      <c r="S150" s="249"/>
    </row>
    <row r="151" spans="2:19">
      <c r="B151" s="86"/>
      <c r="D151" s="283">
        <v>1.2999999999999999E-2</v>
      </c>
      <c r="E151" s="310">
        <f>'Q.4 Principal Stress'!G154 ^2 - ('Q.4 Principal Stress'!G154 * 'Q.4 Principal Stress'!H154) + 'Q.4 Principal Stress'!H154^2</f>
        <v>45.095066875700745</v>
      </c>
      <c r="F151" s="307">
        <f t="shared" si="2"/>
        <v>67.011292734077955</v>
      </c>
      <c r="S151" s="249"/>
    </row>
    <row r="152" spans="2:19">
      <c r="B152" s="86"/>
      <c r="D152" s="283">
        <v>1.4E-2</v>
      </c>
      <c r="E152" s="310">
        <f>'Q.4 Principal Stress'!G155 ^2 - ('Q.4 Principal Stress'!G155 * 'Q.4 Principal Stress'!H155) + 'Q.4 Principal Stress'!H155^2</f>
        <v>51.740010380524282</v>
      </c>
      <c r="F152" s="307">
        <f t="shared" si="2"/>
        <v>62.5603627135511</v>
      </c>
      <c r="S152" s="249"/>
    </row>
    <row r="153" spans="2:19">
      <c r="B153" s="86"/>
      <c r="D153" s="283">
        <v>1.4999999999999999E-2</v>
      </c>
      <c r="E153" s="310">
        <f>'Q.4 Principal Stress'!G156 ^2 - ('Q.4 Principal Stress'!G156 * 'Q.4 Principal Stress'!H156) + 'Q.4 Principal Stress'!H156^2</f>
        <v>58.877183134678383</v>
      </c>
      <c r="F153" s="307">
        <f t="shared" si="2"/>
        <v>58.64608180757692</v>
      </c>
      <c r="S153" s="249"/>
    </row>
    <row r="154" spans="2:19">
      <c r="B154" s="86"/>
      <c r="D154" s="283">
        <v>1.6E-2</v>
      </c>
      <c r="E154" s="310">
        <f>'Q.4 Principal Stress'!G157 ^2 - ('Q.4 Principal Stress'!G157 * 'Q.4 Principal Stress'!H157) + 'Q.4 Principal Stress'!H157^2</f>
        <v>66.506587540720787</v>
      </c>
      <c r="F154" s="307">
        <f t="shared" si="2"/>
        <v>55.179807544417734</v>
      </c>
      <c r="S154" s="249"/>
    </row>
    <row r="155" spans="2:19">
      <c r="B155" s="86"/>
      <c r="D155" s="283">
        <v>1.7000000000000001E-2</v>
      </c>
      <c r="E155" s="310">
        <f>'Q.4 Principal Stress'!G158 ^2 - ('Q.4 Principal Stress'!G158 * 'Q.4 Principal Stress'!H158) + 'Q.4 Principal Stress'!H158^2</f>
        <v>74.628226166902991</v>
      </c>
      <c r="F155" s="307">
        <f t="shared" si="2"/>
        <v>52.090791240580025</v>
      </c>
      <c r="S155" s="249"/>
    </row>
    <row r="156" spans="2:19">
      <c r="B156" s="86"/>
      <c r="D156" s="283">
        <v>1.7999999999999999E-2</v>
      </c>
      <c r="E156" s="310">
        <f>'Q.4 Principal Stress'!G159 ^2 - ('Q.4 Principal Stress'!G159 * 'Q.4 Principal Stress'!H159) + 'Q.4 Principal Stress'!H159^2</f>
        <v>83.242101747169926</v>
      </c>
      <c r="F156" s="307">
        <f t="shared" si="2"/>
        <v>49.322035934250195</v>
      </c>
      <c r="S156" s="249"/>
    </row>
    <row r="157" spans="2:19">
      <c r="B157" s="86"/>
      <c r="D157" s="283">
        <v>1.9E-2</v>
      </c>
      <c r="E157" s="310">
        <f>'Q.4 Principal Stress'!G160 ^2 - ('Q.4 Principal Stress'!G160 * 'Q.4 Principal Stress'!H160) + 'Q.4 Principal Stress'!H160^2</f>
        <v>92.348217181160365</v>
      </c>
      <c r="F157" s="307">
        <f t="shared" si="2"/>
        <v>46.827207088268921</v>
      </c>
      <c r="S157" s="249"/>
    </row>
    <row r="158" spans="2:19">
      <c r="B158" s="86"/>
      <c r="D158" s="283">
        <v>0.02</v>
      </c>
      <c r="E158" s="310">
        <f>'Q.4 Principal Stress'!G161 ^2 - ('Q.4 Principal Stress'!G161 * 'Q.4 Principal Stress'!H161) + 'Q.4 Principal Stress'!H161^2</f>
        <v>101.94657553420652</v>
      </c>
      <c r="F158" s="307">
        <f t="shared" si="2"/>
        <v>44.568312719041927</v>
      </c>
      <c r="S158" s="249"/>
    </row>
    <row r="159" spans="2:19">
      <c r="B159" s="86"/>
      <c r="D159" s="283">
        <v>2.1000000000000001E-2</v>
      </c>
      <c r="E159" s="310">
        <f>'Q.4 Principal Stress'!G162 ^2 - ('Q.4 Principal Stress'!G162 * 'Q.4 Principal Stress'!H162) + 'Q.4 Principal Stress'!H162^2</f>
        <v>112.03718003733455</v>
      </c>
      <c r="F159" s="307">
        <f t="shared" si="2"/>
        <v>42.51394723592378</v>
      </c>
      <c r="S159" s="249"/>
    </row>
    <row r="160" spans="2:19">
      <c r="B160" s="86"/>
      <c r="D160" s="283">
        <v>2.1999999999999999E-2</v>
      </c>
      <c r="E160" s="310">
        <f>'Q.4 Principal Stress'!G163 ^2 - ('Q.4 Principal Stress'!G163 * 'Q.4 Principal Stress'!H163) + 'Q.4 Principal Stress'!H163^2</f>
        <v>122.62003408726382</v>
      </c>
      <c r="F160" s="307">
        <f t="shared" si="2"/>
        <v>40.637950549304378</v>
      </c>
      <c r="S160" s="249"/>
    </row>
    <row r="161" spans="2:19">
      <c r="B161" s="86"/>
      <c r="D161" s="283">
        <v>2.3E-2</v>
      </c>
      <c r="E161" s="310">
        <f>'Q.4 Principal Stress'!G164 ^2 - ('Q.4 Principal Stress'!G164 * 'Q.4 Principal Stress'!H164) + 'Q.4 Principal Stress'!H164^2</f>
        <v>133.69514124640767</v>
      </c>
      <c r="F161" s="307">
        <f t="shared" si="2"/>
        <v>38.918375282717015</v>
      </c>
      <c r="S161" s="249"/>
    </row>
    <row r="162" spans="2:19">
      <c r="B162" s="86"/>
      <c r="D162" s="283">
        <v>2.4E-2</v>
      </c>
      <c r="E162" s="310">
        <f>'Q.4 Principal Stress'!G165 ^2 - ('Q.4 Principal Stress'!G165 * 'Q.4 Principal Stress'!H165) + 'Q.4 Principal Stress'!H165^2</f>
        <v>145.262505242873</v>
      </c>
      <c r="F162" s="307">
        <f t="shared" si="2"/>
        <v>37.336684404877978</v>
      </c>
      <c r="S162" s="249"/>
    </row>
    <row r="163" spans="2:19">
      <c r="B163" s="86"/>
      <c r="D163" s="283">
        <v>2.5000000000000001E-2</v>
      </c>
      <c r="E163" s="310">
        <f>'Q.4 Principal Stress'!G166 ^2 - ('Q.4 Principal Stress'!G166 * 'Q.4 Principal Stress'!H166) + 'Q.4 Principal Stress'!H166^2</f>
        <v>157.32212997046028</v>
      </c>
      <c r="F163" s="307">
        <f t="shared" si="2"/>
        <v>35.877122621552822</v>
      </c>
      <c r="S163" s="249"/>
    </row>
    <row r="164" spans="2:19">
      <c r="B164" s="86"/>
      <c r="D164" s="283">
        <v>2.5999999999999999E-2</v>
      </c>
      <c r="E164" s="310">
        <f>'Q.4 Principal Stress'!G167 ^2 - ('Q.4 Principal Stress'!G167 * 'Q.4 Principal Stress'!H167) + 'Q.4 Principal Stress'!H167^2</f>
        <v>169.87401948866366</v>
      </c>
      <c r="F164" s="307">
        <f t="shared" si="2"/>
        <v>34.526219900992587</v>
      </c>
      <c r="S164" s="249"/>
    </row>
    <row r="165" spans="2:19">
      <c r="B165" s="86"/>
      <c r="D165" s="283">
        <v>2.7E-2</v>
      </c>
      <c r="E165" s="310">
        <f>'Q.4 Principal Stress'!G168 ^2 - ('Q.4 Principal Stress'!G168 * 'Q.4 Principal Stress'!H168) + 'Q.4 Principal Stress'!H168^2</f>
        <v>182.91817802267096</v>
      </c>
      <c r="F165" s="307">
        <f t="shared" si="2"/>
        <v>33.272396312170216</v>
      </c>
      <c r="S165" s="249"/>
    </row>
    <row r="166" spans="2:19">
      <c r="B166" s="86"/>
      <c r="D166" s="283">
        <v>2.8000000000000001E-2</v>
      </c>
      <c r="E166" s="310">
        <f>'Q.4 Principal Stress'!G169 ^2 - ('Q.4 Principal Stress'!G169 * 'Q.4 Principal Stress'!H169) + 'Q.4 Principal Stress'!H169^2</f>
        <v>196.45460996336377</v>
      </c>
      <c r="F166" s="307">
        <f t="shared" si="2"/>
        <v>32.105645171918248</v>
      </c>
      <c r="S166" s="249"/>
    </row>
    <row r="167" spans="2:19">
      <c r="B167" s="86"/>
      <c r="D167" s="283">
        <v>2.9000000000000001E-2</v>
      </c>
      <c r="E167" s="310">
        <f>'Q.4 Principal Stress'!G170 ^2 - ('Q.4 Principal Stress'!G170 * 'Q.4 Principal Stress'!H170) + 'Q.4 Principal Stress'!H170^2</f>
        <v>210.48331986731685</v>
      </c>
      <c r="F167" s="307">
        <f t="shared" si="2"/>
        <v>31.017277192971228</v>
      </c>
      <c r="S167" s="249"/>
    </row>
    <row r="168" spans="2:19">
      <c r="B168" s="86"/>
      <c r="D168" s="283">
        <v>0.03</v>
      </c>
      <c r="E168" s="310">
        <f>'Q.4 Principal Stress'!G171 ^2 - ('Q.4 Principal Stress'!G171 * 'Q.4 Principal Stress'!H171) + 'Q.4 Principal Stress'!H171^2</f>
        <v>225.00431245679903</v>
      </c>
      <c r="F168" s="307">
        <f t="shared" si="2"/>
        <v>29.999712507012728</v>
      </c>
      <c r="S168" s="249"/>
    </row>
    <row r="169" spans="2:19">
      <c r="B169" s="86"/>
      <c r="D169" s="283">
        <v>3.1E-2</v>
      </c>
      <c r="E169" s="310">
        <f>'Q.4 Principal Stress'!G172 ^2 - ('Q.4 Principal Stress'!G172 * 'Q.4 Principal Stress'!H172) + 'Q.4 Principal Stress'!H172^2</f>
        <v>240.01759261977276</v>
      </c>
      <c r="F169" s="307">
        <f t="shared" si="2"/>
        <v>29.046310531278746</v>
      </c>
      <c r="S169" s="249"/>
    </row>
    <row r="170" spans="2:19">
      <c r="B170" s="86"/>
      <c r="D170" s="283">
        <v>3.2000000000000001E-2</v>
      </c>
      <c r="E170" s="310">
        <f>'Q.4 Principal Stress'!G173 ^2 - ('Q.4 Principal Stress'!G173 * 'Q.4 Principal Stress'!H173) + 'Q.4 Principal Stress'!H173^2</f>
        <v>255.52316540989389</v>
      </c>
      <c r="F170" s="307">
        <f t="shared" si="2"/>
        <v>28.151229954660248</v>
      </c>
      <c r="S170" s="249"/>
    </row>
    <row r="171" spans="2:19">
      <c r="B171" s="86"/>
      <c r="D171" s="283">
        <v>3.3000000000000002E-2</v>
      </c>
      <c r="E171" s="310">
        <f>'Q.4 Principal Stress'!G174 ^2 - ('Q.4 Principal Stress'!G174 * 'Q.4 Principal Stress'!H174) + 'Q.4 Principal Stress'!H174^2</f>
        <v>271.52103604651222</v>
      </c>
      <c r="F171" s="307">
        <f t="shared" si="2"/>
        <v>27.309312852868597</v>
      </c>
      <c r="S171" s="249"/>
    </row>
    <row r="172" spans="2:19">
      <c r="B172" s="86"/>
      <c r="D172" s="283">
        <v>3.4000000000000002E-2</v>
      </c>
      <c r="E172" s="310">
        <f>'Q.4 Principal Stress'!G175 ^2 - ('Q.4 Principal Stress'!G175 * 'Q.4 Principal Stress'!H175) + 'Q.4 Principal Stress'!H175^2</f>
        <v>288.01120991467093</v>
      </c>
      <c r="F172" s="307">
        <f t="shared" si="2"/>
        <v>26.515988254437559</v>
      </c>
      <c r="S172" s="249"/>
    </row>
    <row r="173" spans="2:19">
      <c r="B173" s="86"/>
      <c r="D173" s="283">
        <v>3.5000000000000003E-2</v>
      </c>
      <c r="E173" s="310">
        <f>'Q.4 Principal Stress'!G176 ^2 - ('Q.4 Principal Stress'!G176 * 'Q.4 Principal Stress'!H176) + 'Q.4 Principal Stress'!H176^2</f>
        <v>304.99369256510676</v>
      </c>
      <c r="F173" s="307">
        <f t="shared" si="2"/>
        <v>25.767191479735391</v>
      </c>
      <c r="S173" s="249"/>
    </row>
    <row r="174" spans="2:19">
      <c r="B174" s="86"/>
      <c r="D174" s="283">
        <v>3.5999999999999997E-2</v>
      </c>
      <c r="E174" s="310">
        <f>'Q.4 Principal Stress'!G177 ^2 - ('Q.4 Principal Stress'!G177 * 'Q.4 Principal Stress'!H177) + 'Q.4 Principal Stress'!H177^2</f>
        <v>322.46848971425027</v>
      </c>
      <c r="F174" s="307">
        <f t="shared" si="2"/>
        <v>25.059296343160351</v>
      </c>
      <c r="S174" s="249"/>
    </row>
    <row r="175" spans="2:19">
      <c r="B175" s="86"/>
      <c r="D175" s="283">
        <v>3.6999999999999998E-2</v>
      </c>
      <c r="E175" s="310">
        <f>'Q.4 Principal Stress'!G178 ^2 - ('Q.4 Principal Stress'!G178 * 'Q.4 Principal Stress'!H178) + 'Q.4 Principal Stress'!H178^2</f>
        <v>340.43560724422582</v>
      </c>
      <c r="F175" s="307">
        <f t="shared" si="2"/>
        <v>24.389057902241777</v>
      </c>
      <c r="S175" s="249"/>
    </row>
    <row r="176" spans="2:19">
      <c r="B176" s="86"/>
      <c r="D176" s="283">
        <v>3.7999999999999999E-2</v>
      </c>
      <c r="E176" s="310">
        <f>'Q.4 Principal Stress'!G179 ^2 - ('Q.4 Principal Stress'!G179 * 'Q.4 Principal Stress'!H179) + 'Q.4 Principal Stress'!H179^2</f>
        <v>358.89505120285156</v>
      </c>
      <c r="F176" s="307">
        <f t="shared" si="2"/>
        <v>23.753563899059319</v>
      </c>
      <c r="S176" s="249"/>
    </row>
    <row r="177" spans="2:19">
      <c r="B177" s="86"/>
      <c r="D177" s="283">
        <v>3.9E-2</v>
      </c>
      <c r="E177" s="310">
        <f>'Q.4 Principal Stress'!G180 ^2 - ('Q.4 Principal Stress'!G180 * 'Q.4 Principal Stress'!H180) + 'Q.4 Principal Stress'!H180^2</f>
        <v>377.84682780363829</v>
      </c>
      <c r="F177" s="307">
        <f t="shared" si="2"/>
        <v>23.150193400747668</v>
      </c>
      <c r="S177" s="249"/>
    </row>
    <row r="178" spans="2:19">
      <c r="B178" s="86"/>
      <c r="D178" s="283">
        <v>0.04</v>
      </c>
      <c r="E178" s="310">
        <f>'Q.4 Principal Stress'!G181 ^2 - ('Q.4 Principal Stress'!G181 * 'Q.4 Principal Stress'!H181) + 'Q.4 Principal Stress'!H181^2</f>
        <v>397.29094342579134</v>
      </c>
      <c r="F178" s="307">
        <f t="shared" si="2"/>
        <v>22.576581430365621</v>
      </c>
      <c r="S178" s="249"/>
    </row>
    <row r="179" spans="2:19">
      <c r="B179" s="86"/>
      <c r="D179" s="283">
        <v>4.1000000000000002E-2</v>
      </c>
      <c r="E179" s="310">
        <f>'Q.4 Principal Stress'!G182 ^2 - ('Q.4 Principal Stress'!G182 * 'Q.4 Principal Stress'!H182) + 'Q.4 Principal Stress'!H182^2</f>
        <v>417.22740461420972</v>
      </c>
      <c r="F179" s="307">
        <f t="shared" si="2"/>
        <v>22.030588604699886</v>
      </c>
      <c r="S179" s="249"/>
    </row>
    <row r="180" spans="2:19">
      <c r="B180" s="86"/>
      <c r="D180" s="283">
        <v>4.2000000000000003E-2</v>
      </c>
      <c r="E180" s="310">
        <f>'Q.4 Principal Stress'!G183 ^2 - ('Q.4 Principal Stress'!G183 * 'Q.4 Principal Stress'!H183) + 'Q.4 Principal Stress'!H183^2</f>
        <v>437.65621807948565</v>
      </c>
      <c r="F180" s="307">
        <f t="shared" si="2"/>
        <v>21.510274974951205</v>
      </c>
      <c r="S180" s="249"/>
    </row>
    <row r="181" spans="2:19">
      <c r="B181" s="86"/>
      <c r="D181" s="283">
        <v>4.2999999999999997E-2</v>
      </c>
      <c r="E181" s="310">
        <f>'Q.4 Principal Stress'!G184 ^2 - ('Q.4 Principal Stress'!G184 * 'Q.4 Principal Stress'!H184) + 'Q.4 Principal Stress'!H184^2</f>
        <v>458.57739069790443</v>
      </c>
      <c r="F181" s="307">
        <f t="shared" si="2"/>
        <v>21.013877409823966</v>
      </c>
      <c r="S181" s="249"/>
    </row>
    <row r="182" spans="2:19">
      <c r="B182" s="86"/>
      <c r="D182" s="283">
        <v>4.3999999999999997E-2</v>
      </c>
      <c r="E182" s="310">
        <f>'Q.4 Principal Stress'!G185 ^2 - ('Q.4 Principal Stress'!G185 * 'Q.4 Principal Stress'!H185) + 'Q.4 Principal Stress'!H185^2</f>
        <v>479.99092951144718</v>
      </c>
      <c r="F182" s="307">
        <f t="shared" si="2"/>
        <v>20.539789976037493</v>
      </c>
      <c r="S182" s="249"/>
    </row>
    <row r="183" spans="2:19">
      <c r="B183" s="86"/>
      <c r="D183" s="283">
        <v>4.4999999999999998E-2</v>
      </c>
      <c r="E183" s="310">
        <f>'Q.4 Principal Stress'!G186 ^2 - ('Q.4 Principal Stress'!G186 * 'Q.4 Principal Stress'!H186) + 'Q.4 Principal Stress'!H186^2</f>
        <v>501.89684172778584</v>
      </c>
      <c r="F183" s="307">
        <f t="shared" si="2"/>
        <v>20.086546864639942</v>
      </c>
      <c r="S183" s="249"/>
    </row>
    <row r="184" spans="2:19">
      <c r="B184" s="86"/>
      <c r="D184" s="283">
        <v>4.5999999999999999E-2</v>
      </c>
      <c r="E184" s="310">
        <f>'Q.4 Principal Stress'!G187 ^2 - ('Q.4 Principal Stress'!G187 * 'Q.4 Principal Stress'!H187) + 'Q.4 Principal Stress'!H187^2</f>
        <v>524.29513472028827</v>
      </c>
      <c r="F184" s="307">
        <f t="shared" si="2"/>
        <v>19.65280748732642</v>
      </c>
      <c r="S184" s="249"/>
    </row>
    <row r="185" spans="2:19">
      <c r="B185" s="86"/>
      <c r="D185" s="283">
        <v>4.7E-2</v>
      </c>
      <c r="E185" s="310">
        <f>'Q.4 Principal Stress'!G188 ^2 - ('Q.4 Principal Stress'!G188 * 'Q.4 Principal Stress'!H188) + 'Q.4 Principal Stress'!H188^2</f>
        <v>547.18581602801441</v>
      </c>
      <c r="F185" s="307">
        <f t="shared" si="2"/>
        <v>19.23734342881567</v>
      </c>
      <c r="S185" s="249"/>
    </row>
    <row r="186" spans="2:19">
      <c r="B186" s="86"/>
      <c r="D186" s="283">
        <v>4.8000000000000001E-2</v>
      </c>
      <c r="E186" s="310">
        <f>'Q.4 Principal Stress'!G189 ^2 - ('Q.4 Principal Stress'!G189 * 'Q.4 Principal Stress'!H189) + 'Q.4 Principal Stress'!H189^2</f>
        <v>570.5688933557185</v>
      </c>
      <c r="F186" s="307">
        <f t="shared" si="2"/>
        <v>18.839026992012098</v>
      </c>
      <c r="S186" s="249"/>
    </row>
    <row r="187" spans="2:19">
      <c r="B187" s="86"/>
      <c r="D187" s="283">
        <v>4.9000000000000002E-2</v>
      </c>
      <c r="E187" s="310">
        <f>'Q.4 Principal Stress'!G190 ^2 - ('Q.4 Principal Stress'!G190 * 'Q.4 Principal Stress'!H190) + 'Q.4 Principal Stress'!H190^2</f>
        <v>594.44437457384902</v>
      </c>
      <c r="F187" s="307">
        <f t="shared" si="2"/>
        <v>18.456821114367035</v>
      </c>
      <c r="S187" s="249"/>
    </row>
    <row r="188" spans="2:19">
      <c r="B188" s="86"/>
      <c r="D188" s="283">
        <v>0.05</v>
      </c>
      <c r="E188" s="310">
        <f>'Q.4 Principal Stress'!G191 ^2 - ('Q.4 Principal Stress'!G191 * 'Q.4 Principal Stress'!H191) + 'Q.4 Principal Stress'!H191^2</f>
        <v>618.81226771854688</v>
      </c>
      <c r="F188" s="307">
        <f t="shared" si="2"/>
        <v>18.089770468283131</v>
      </c>
      <c r="S188" s="249"/>
    </row>
    <row r="189" spans="2:19">
      <c r="B189" s="86"/>
      <c r="D189" s="283">
        <v>5.0999999999999997E-2</v>
      </c>
      <c r="E189" s="310">
        <f>'Q.4 Principal Stress'!G192 ^2 - ('Q.4 Principal Stress'!G192 * 'Q.4 Principal Stress'!H192) + 'Q.4 Principal Stress'!H192^2</f>
        <v>643.67258099164724</v>
      </c>
      <c r="F189" s="307">
        <f t="shared" si="2"/>
        <v>17.736993586951595</v>
      </c>
      <c r="S189" s="249"/>
    </row>
    <row r="190" spans="2:19">
      <c r="B190" s="86"/>
      <c r="D190" s="283">
        <v>5.1999999999999998E-2</v>
      </c>
      <c r="E190" s="310">
        <f>'Q.4 Principal Stress'!G193 ^2 - ('Q.4 Principal Stress'!G193 * 'Q.4 Principal Stress'!H193) + 'Q.4 Principal Stress'!H193^2</f>
        <v>669.02532276067916</v>
      </c>
      <c r="F190" s="307">
        <f t="shared" si="2"/>
        <v>17.397675880766656</v>
      </c>
      <c r="S190" s="249"/>
    </row>
    <row r="191" spans="2:19">
      <c r="B191" s="86"/>
      <c r="D191" s="283">
        <v>5.2999999999999999E-2</v>
      </c>
      <c r="E191" s="310">
        <f>'Q.4 Principal Stress'!G194 ^2 - ('Q.4 Principal Stress'!G194 * 'Q.4 Principal Stress'!H194) + 'Q.4 Principal Stress'!H194^2</f>
        <v>694.87050155886482</v>
      </c>
      <c r="F191" s="307">
        <f t="shared" si="2"/>
        <v>17.071063429299013</v>
      </c>
      <c r="S191" s="249"/>
    </row>
    <row r="192" spans="2:19">
      <c r="B192" s="86"/>
      <c r="D192" s="283">
        <v>5.3999999999999999E-2</v>
      </c>
      <c r="E192" s="310">
        <f>'Q.4 Principal Stress'!G195 ^2 - ('Q.4 Principal Stress'!G195 * 'Q.4 Principal Stress'!H195) + 'Q.4 Principal Stress'!H195^2</f>
        <v>721.2081260851204</v>
      </c>
      <c r="F192" s="307">
        <f t="shared" si="2"/>
        <v>16.756457450433132</v>
      </c>
      <c r="S192" s="249"/>
    </row>
    <row r="193" spans="2:19">
      <c r="B193" s="86"/>
      <c r="D193" s="283">
        <v>5.5E-2</v>
      </c>
      <c r="E193" s="310">
        <f>'Q.4 Principal Stress'!G196 ^2 - ('Q.4 Principal Stress'!G196 * 'Q.4 Principal Stress'!H196) + 'Q.4 Principal Stress'!H196^2</f>
        <v>748.03820520405543</v>
      </c>
      <c r="F193" s="307">
        <f t="shared" si="2"/>
        <v>16.453209362249069</v>
      </c>
      <c r="S193" s="249"/>
    </row>
    <row r="194" spans="2:19">
      <c r="B194" s="86"/>
      <c r="D194" s="283">
        <v>5.6000000000000001E-2</v>
      </c>
      <c r="E194" s="310">
        <f>'Q.4 Principal Stress'!G197 ^2 - ('Q.4 Principal Stress'!G197 * 'Q.4 Principal Stress'!H197) + 'Q.4 Principal Stress'!H197^2</f>
        <v>775.36074794597391</v>
      </c>
      <c r="F194" s="307">
        <f t="shared" si="2"/>
        <v>16.160716365016519</v>
      </c>
      <c r="S194" s="249"/>
    </row>
    <row r="195" spans="2:19">
      <c r="B195" s="86"/>
      <c r="D195" s="283">
        <v>5.7000000000000002E-2</v>
      </c>
      <c r="E195" s="310">
        <f>'Q.4 Principal Stress'!G198 ^2 - ('Q.4 Principal Stress'!G198 * 'Q.4 Principal Stress'!H198) + 'Q.4 Principal Stress'!H198^2</f>
        <v>803.17576350687159</v>
      </c>
      <c r="F195" s="307">
        <f t="shared" si="2"/>
        <v>15.878417480641021</v>
      </c>
      <c r="S195" s="249"/>
    </row>
    <row r="196" spans="2:19">
      <c r="B196" s="86"/>
      <c r="D196" s="283">
        <v>5.8000000000000003E-2</v>
      </c>
      <c r="E196" s="310">
        <f>'Q.4 Principal Stress'!G199 ^2 - ('Q.4 Principal Stress'!G199 * 'Q.4 Principal Stress'!H199) + 'Q.4 Principal Stress'!H199^2</f>
        <v>831.48326124843959</v>
      </c>
      <c r="F196" s="307">
        <f t="shared" si="2"/>
        <v>15.605789995363491</v>
      </c>
      <c r="S196" s="249"/>
    </row>
    <row r="197" spans="2:19">
      <c r="B197" s="86"/>
      <c r="D197" s="283">
        <v>5.8999999999999997E-2</v>
      </c>
      <c r="E197" s="310">
        <f>'Q.4 Principal Stress'!G200 ^2 - ('Q.4 Principal Stress'!G200 * 'Q.4 Principal Stress'!H200) + 'Q.4 Principal Stress'!H200^2</f>
        <v>860.28325069806226</v>
      </c>
      <c r="F197" s="307">
        <f t="shared" si="2"/>
        <v>15.342346258714846</v>
      </c>
      <c r="S197" s="249"/>
    </row>
    <row r="198" spans="2:19">
      <c r="B198" s="86"/>
      <c r="D198" s="283">
        <v>0.06</v>
      </c>
      <c r="E198" s="310">
        <f>'Q.4 Principal Stress'!G201 ^2 - ('Q.4 Principal Stress'!G201 * 'Q.4 Principal Stress'!H201) + 'Q.4 Principal Stress'!H201^2</f>
        <v>889.57574154881775</v>
      </c>
      <c r="F198" s="307">
        <f t="shared" si="2"/>
        <v>15.087630797871382</v>
      </c>
      <c r="S198" s="249"/>
    </row>
    <row r="199" spans="2:19">
      <c r="B199" s="86"/>
      <c r="D199" s="283">
        <v>6.0999999999999999E-2</v>
      </c>
      <c r="E199" s="310">
        <f>'Q.4 Principal Stress'!G202 ^2 - ('Q.4 Principal Stress'!G202 * 'Q.4 Principal Stress'!H202) + 'Q.4 Principal Stress'!H202^2</f>
        <v>919.36074365947695</v>
      </c>
      <c r="F199" s="307">
        <f t="shared" si="2"/>
        <v>14.841217711813673</v>
      </c>
      <c r="S199" s="249"/>
    </row>
    <row r="200" spans="2:19">
      <c r="B200" s="86"/>
      <c r="D200" s="283">
        <v>6.2E-2</v>
      </c>
      <c r="E200" s="310">
        <f>'Q.4 Principal Stress'!G203 ^2 - ('Q.4 Principal Stress'!G203 * 'Q.4 Principal Stress'!H203) + 'Q.4 Principal Stress'!H203^2</f>
        <v>949.63826705450595</v>
      </c>
      <c r="F200" s="307">
        <f t="shared" si="2"/>
        <v>14.602708314201237</v>
      </c>
      <c r="S200" s="249"/>
    </row>
    <row r="201" spans="2:19">
      <c r="B201" s="86"/>
      <c r="D201" s="283">
        <v>6.3E-2</v>
      </c>
      <c r="E201" s="310">
        <f>'Q.4 Principal Stress'!G204 ^2 - ('Q.4 Principal Stress'!G204 * 'Q.4 Principal Stress'!H204) + 'Q.4 Principal Stress'!H204^2</f>
        <v>980.40832192406219</v>
      </c>
      <c r="F201" s="307">
        <f t="shared" si="2"/>
        <v>14.371728997753531</v>
      </c>
      <c r="S201" s="249"/>
    </row>
    <row r="202" spans="2:19">
      <c r="B202" s="86"/>
      <c r="D202" s="283">
        <v>6.4000000000000001E-2</v>
      </c>
      <c r="E202" s="310">
        <f>'Q.4 Principal Stress'!G205 ^2 - ('Q.4 Principal Stress'!G205 * 'Q.4 Principal Stress'!H205) + 'Q.4 Principal Stress'!H205^2</f>
        <v>1011.6709186239993</v>
      </c>
      <c r="F202" s="307">
        <f t="shared" si="2"/>
        <v>14.147929296270886</v>
      </c>
      <c r="S202" s="249"/>
    </row>
    <row r="203" spans="2:19">
      <c r="B203" s="86"/>
      <c r="D203" s="283">
        <v>6.5000000000000002E-2</v>
      </c>
      <c r="E203" s="310">
        <f>'Q.4 Principal Stress'!G206 ^2 - ('Q.4 Principal Stress'!G206 * 'Q.4 Principal Stress'!H206) + 'Q.4 Principal Stress'!H206^2</f>
        <v>1043.4260676758629</v>
      </c>
      <c r="F203" s="307">
        <f t="shared" si="2"/>
        <v>13.930980123318312</v>
      </c>
      <c r="S203" s="249"/>
    </row>
    <row r="204" spans="2:19">
      <c r="B204" s="86"/>
      <c r="D204" s="283">
        <v>6.6000000000000003E-2</v>
      </c>
      <c r="E204" s="310">
        <f>'Q.4 Principal Stress'!G207 ^2 - ('Q.4 Principal Stress'!G207 * 'Q.4 Principal Stress'!H207) + 'Q.4 Principal Stress'!H207^2</f>
        <v>1075.6737797668929</v>
      </c>
      <c r="F204" s="307">
        <f t="shared" si="2"/>
        <v>13.720572169096833</v>
      </c>
      <c r="S204" s="249"/>
    </row>
    <row r="205" spans="2:19">
      <c r="B205" s="86"/>
      <c r="D205" s="283">
        <v>6.7000000000000004E-2</v>
      </c>
      <c r="E205" s="310">
        <f>'Q.4 Principal Stress'!G208 ^2 - ('Q.4 Principal Stress'!G208 * 'Q.4 Principal Stress'!H208) + 'Q.4 Principal Stress'!H208^2</f>
        <v>1108.4140657500222</v>
      </c>
      <c r="F205" s="307">
        <f t="shared" si="2"/>
        <v>13.516414439199353</v>
      </c>
      <c r="S205" s="249"/>
    </row>
    <row r="206" spans="2:19">
      <c r="B206" s="86"/>
      <c r="D206" s="283">
        <v>6.8000000000000005E-2</v>
      </c>
      <c r="E206" s="310">
        <f>'Q.4 Principal Stress'!G209 ^2 - ('Q.4 Principal Stress'!G209 * 'Q.4 Principal Stress'!H209) + 'Q.4 Principal Stress'!H209^2</f>
        <v>1141.646936643878</v>
      </c>
      <c r="F206" s="307">
        <f t="shared" ref="F206:F263" si="3">$E$8/SQRT(E206)</f>
        <v>13.318232920836902</v>
      </c>
      <c r="S206" s="249"/>
    </row>
    <row r="207" spans="2:19">
      <c r="B207" s="86"/>
      <c r="D207" s="283">
        <v>6.9000000000000006E-2</v>
      </c>
      <c r="E207" s="310">
        <f>'Q.4 Principal Stress'!G210 ^2 - ('Q.4 Principal Stress'!G210 * 'Q.4 Principal Stress'!H210) + 'Q.4 Principal Stress'!H210^2</f>
        <v>1175.3724036327817</v>
      </c>
      <c r="F207" s="307">
        <f t="shared" si="3"/>
        <v>13.125769363768368</v>
      </c>
      <c r="S207" s="249"/>
    </row>
    <row r="208" spans="2:19">
      <c r="B208" s="86"/>
      <c r="D208" s="283">
        <v>7.0000000000000007E-2</v>
      </c>
      <c r="E208" s="310">
        <f>'Q.4 Principal Stress'!G211 ^2 - ('Q.4 Principal Stress'!G211 * 'Q.4 Principal Stress'!H211) + 'Q.4 Principal Stress'!H211^2</f>
        <v>1209.5904780667458</v>
      </c>
      <c r="F208" s="307">
        <f t="shared" si="3"/>
        <v>12.938780164605145</v>
      </c>
      <c r="S208" s="249"/>
    </row>
    <row r="209" spans="2:19">
      <c r="B209" s="86"/>
      <c r="D209" s="283">
        <v>7.0999999999999994E-2</v>
      </c>
      <c r="E209" s="310">
        <f>'Q.4 Principal Stress'!G212 ^2 - ('Q.4 Principal Stress'!G212 * 'Q.4 Principal Stress'!H212) + 'Q.4 Principal Stress'!H212^2</f>
        <v>1244.3011714614795</v>
      </c>
      <c r="F209" s="307">
        <f t="shared" si="3"/>
        <v>12.757035344421141</v>
      </c>
      <c r="S209" s="249"/>
    </row>
    <row r="210" spans="2:19">
      <c r="B210" s="86"/>
      <c r="D210" s="283">
        <v>7.1999999999999995E-2</v>
      </c>
      <c r="E210" s="310">
        <f>'Q.4 Principal Stress'!G213 ^2 - ('Q.4 Principal Stress'!G213 * 'Q.4 Principal Stress'!H213) + 'Q.4 Principal Stress'!H213^2</f>
        <v>1279.5044954983846</v>
      </c>
      <c r="F210" s="307">
        <f t="shared" si="3"/>
        <v>12.580317610702632</v>
      </c>
      <c r="S210" s="249"/>
    </row>
    <row r="211" spans="2:19">
      <c r="B211" s="86"/>
      <c r="D211" s="283">
        <v>7.2999999999999995E-2</v>
      </c>
      <c r="E211" s="310">
        <f>'Q.4 Principal Stress'!G214 ^2 - ('Q.4 Principal Stress'!G214 * 'Q.4 Principal Stress'!H214) + 'Q.4 Principal Stress'!H214^2</f>
        <v>1315.2004620245559</v>
      </c>
      <c r="F211" s="307">
        <f t="shared" si="3"/>
        <v>12.408421495642223</v>
      </c>
      <c r="S211" s="249"/>
    </row>
    <row r="212" spans="2:19">
      <c r="B212" s="86"/>
      <c r="D212" s="283">
        <v>7.3999999999999996E-2</v>
      </c>
      <c r="E212" s="310">
        <f>'Q.4 Principal Stress'!G215 ^2 - ('Q.4 Principal Stress'!G215 * 'Q.4 Principal Stress'!H215) + 'Q.4 Principal Stress'!H215^2</f>
        <v>1351.3890830527807</v>
      </c>
      <c r="F212" s="307">
        <f t="shared" si="3"/>
        <v>12.241152563634731</v>
      </c>
      <c r="S212" s="249"/>
    </row>
    <row r="213" spans="2:19">
      <c r="B213" s="86"/>
      <c r="D213" s="283">
        <v>7.4999999999999997E-2</v>
      </c>
      <c r="E213" s="310">
        <f>'Q.4 Principal Stress'!G216 ^2 - ('Q.4 Principal Stress'!G216 * 'Q.4 Principal Stress'!H216) + 'Q.4 Principal Stress'!H216^2</f>
        <v>1388.0703707615451</v>
      </c>
      <c r="F213" s="307">
        <f t="shared" si="3"/>
        <v>12.078326681585363</v>
      </c>
      <c r="S213" s="249"/>
    </row>
    <row r="214" spans="2:19">
      <c r="B214" s="86"/>
      <c r="D214" s="283">
        <v>7.5999999999999998E-2</v>
      </c>
      <c r="E214" s="310">
        <f>'Q.4 Principal Stress'!G217 ^2 - ('Q.4 Principal Stress'!G217 * 'Q.4 Principal Stress'!H217) + 'Q.4 Principal Stress'!H217^2</f>
        <v>1425.244337495021</v>
      </c>
      <c r="F214" s="307">
        <f t="shared" si="3"/>
        <v>11.91976934630525</v>
      </c>
      <c r="S214" s="249"/>
    </row>
    <row r="215" spans="2:19">
      <c r="B215" s="86"/>
      <c r="D215" s="283">
        <v>7.6999999999999999E-2</v>
      </c>
      <c r="E215" s="310">
        <f>'Q.4 Principal Stress'!G218 ^2 - ('Q.4 Principal Stress'!G218 * 'Q.4 Principal Stress'!H218) + 'Q.4 Principal Stress'!H218^2</f>
        <v>1462.9109957630812</v>
      </c>
      <c r="F215" s="307">
        <f t="shared" si="3"/>
        <v>11.765315063857095</v>
      </c>
      <c r="S215" s="249"/>
    </row>
    <row r="216" spans="2:19">
      <c r="B216" s="86"/>
      <c r="D216" s="283">
        <v>7.8E-2</v>
      </c>
      <c r="E216" s="310">
        <f>'Q.4 Principal Stress'!G219 ^2 - ('Q.4 Principal Stress'!G219 * 'Q.4 Principal Stress'!H219) + 'Q.4 Principal Stress'!H219^2</f>
        <v>1501.070358241288</v>
      </c>
      <c r="F216" s="307">
        <f t="shared" si="3"/>
        <v>11.61480677623498</v>
      </c>
      <c r="S216" s="249"/>
    </row>
    <row r="217" spans="2:19">
      <c r="B217" s="86"/>
      <c r="D217" s="283">
        <v>7.9000000000000001E-2</v>
      </c>
      <c r="E217" s="310">
        <f>'Q.4 Principal Stress'!G220 ^2 - ('Q.4 Principal Stress'!G220 * 'Q.4 Principal Stress'!H220) + 'Q.4 Principal Stress'!H220^2</f>
        <v>1539.7224377708978</v>
      </c>
      <c r="F217" s="307">
        <f t="shared" si="3"/>
        <v>11.468095331224415</v>
      </c>
      <c r="S217" s="249"/>
    </row>
    <row r="218" spans="2:19">
      <c r="B218" s="86"/>
      <c r="D218" s="283">
        <v>0.08</v>
      </c>
      <c r="E218" s="310">
        <f>'Q.4 Principal Stress'!G221 ^2 - ('Q.4 Principal Stress'!G221 * 'Q.4 Principal Stress'!H221) + 'Q.4 Principal Stress'!H221^2</f>
        <v>1578.8672473588624</v>
      </c>
      <c r="F218" s="307">
        <f t="shared" si="3"/>
        <v>11.325038991699866</v>
      </c>
      <c r="S218" s="249"/>
    </row>
    <row r="219" spans="2:19">
      <c r="B219" s="86"/>
      <c r="D219" s="283">
        <v>8.1000000000000003E-2</v>
      </c>
      <c r="E219" s="310">
        <f>'Q.4 Principal Stress'!G222 ^2 - ('Q.4 Principal Stress'!G222 * 'Q.4 Principal Stress'!H222) + 'Q.4 Principal Stress'!H222^2</f>
        <v>1618.5048001778255</v>
      </c>
      <c r="F219" s="307">
        <f t="shared" si="3"/>
        <v>11.185502980982708</v>
      </c>
      <c r="S219" s="249"/>
    </row>
    <row r="220" spans="2:19">
      <c r="B220" s="86"/>
      <c r="D220" s="283">
        <v>8.2000000000000003E-2</v>
      </c>
      <c r="E220" s="310">
        <f>'Q.4 Principal Stress'!G223 ^2 - ('Q.4 Principal Stress'!G223 * 'Q.4 Principal Stress'!H223) + 'Q.4 Principal Stress'!H223^2</f>
        <v>1658.6351095661257</v>
      </c>
      <c r="F220" s="307">
        <f t="shared" si="3"/>
        <v>11.049359061208705</v>
      </c>
      <c r="S220" s="249"/>
    </row>
    <row r="221" spans="2:19">
      <c r="B221" s="86"/>
      <c r="D221" s="283">
        <v>8.3000000000000004E-2</v>
      </c>
      <c r="E221" s="310">
        <f>'Q.4 Principal Stress'!G224 ^2 - ('Q.4 Principal Stress'!G224 * 'Q.4 Principal Stress'!H224) + 'Q.4 Principal Stress'!H224^2</f>
        <v>1699.2581890277927</v>
      </c>
      <c r="F221" s="307">
        <f t="shared" si="3"/>
        <v>10.916485141945332</v>
      </c>
      <c r="S221" s="249"/>
    </row>
    <row r="222" spans="2:19">
      <c r="B222" s="86"/>
      <c r="D222" s="283">
        <v>8.4000000000000005E-2</v>
      </c>
      <c r="E222" s="310">
        <f>'Q.4 Principal Stress'!G225 ^2 - ('Q.4 Principal Stress'!G225 * 'Q.4 Principal Stress'!H225) + 'Q.4 Principal Stress'!H225^2</f>
        <v>1740.3740522325538</v>
      </c>
      <c r="F222" s="307">
        <f t="shared" si="3"/>
        <v>10.786764916559406</v>
      </c>
      <c r="S222" s="249"/>
    </row>
    <row r="223" spans="2:19">
      <c r="B223" s="86"/>
      <c r="D223" s="283">
        <v>8.5000000000000006E-2</v>
      </c>
      <c r="E223" s="310">
        <f>'Q.4 Principal Stress'!G226 ^2 - ('Q.4 Principal Stress'!G226 * 'Q.4 Principal Stress'!H226) + 'Q.4 Principal Stress'!H226^2</f>
        <v>1781.982713015826</v>
      </c>
      <c r="F223" s="307">
        <f t="shared" si="3"/>
        <v>10.66008752406875</v>
      </c>
      <c r="S223" s="249"/>
    </row>
    <row r="224" spans="2:19">
      <c r="B224" s="86"/>
      <c r="D224" s="283">
        <v>8.5999999999999993E-2</v>
      </c>
      <c r="E224" s="310">
        <f>'Q.4 Principal Stress'!G227 ^2 - ('Q.4 Principal Stress'!G227 * 'Q.4 Principal Stress'!H227) + 'Q.4 Principal Stress'!H227^2</f>
        <v>1824.084185378724</v>
      </c>
      <c r="F224" s="307">
        <f t="shared" si="3"/>
        <v>10.536347234420221</v>
      </c>
      <c r="S224" s="249"/>
    </row>
    <row r="225" spans="2:19">
      <c r="B225" s="86"/>
      <c r="D225" s="283">
        <v>8.6999999999999994E-2</v>
      </c>
      <c r="E225" s="310">
        <f>'Q.4 Principal Stress'!G228 ^2 - ('Q.4 Principal Stress'!G228 * 'Q.4 Principal Stress'!H228) + 'Q.4 Principal Stress'!H228^2</f>
        <v>1866.6784834880527</v>
      </c>
      <c r="F225" s="307">
        <f t="shared" si="3"/>
        <v>10.415443155324246</v>
      </c>
      <c r="S225" s="249"/>
    </row>
    <row r="226" spans="2:19">
      <c r="B226" s="86"/>
      <c r="D226" s="283">
        <v>8.7999999999999995E-2</v>
      </c>
      <c r="E226" s="310">
        <f>'Q.4 Principal Stress'!G229 ^2 - ('Q.4 Principal Stress'!G229 * 'Q.4 Principal Stress'!H229) + 'Q.4 Principal Stress'!H229^2</f>
        <v>1909.7656216763114</v>
      </c>
      <c r="F226" s="307">
        <f t="shared" si="3"/>
        <v>10.297278958944233</v>
      </c>
      <c r="S226" s="249"/>
    </row>
    <row r="227" spans="2:19">
      <c r="B227" s="86"/>
      <c r="D227" s="283">
        <v>8.8999999999999996E-2</v>
      </c>
      <c r="E227" s="310">
        <f>'Q.4 Principal Stress'!G230 ^2 - ('Q.4 Principal Stress'!G230 * 'Q.4 Principal Stress'!H230) + 'Q.4 Principal Stress'!H230^2</f>
        <v>1953.3456144416944</v>
      </c>
      <c r="F227" s="307">
        <f t="shared" si="3"/>
        <v>10.181762626891063</v>
      </c>
      <c r="S227" s="249"/>
    </row>
    <row r="228" spans="2:19">
      <c r="B228" s="86"/>
      <c r="D228" s="283">
        <v>0.09</v>
      </c>
      <c r="E228" s="310">
        <f>'Q.4 Principal Stress'!G231 ^2 - ('Q.4 Principal Stress'!G231 * 'Q.4 Principal Stress'!H231) + 'Q.4 Principal Stress'!H231^2</f>
        <v>1997.418476448089</v>
      </c>
      <c r="F228" s="307">
        <f t="shared" si="3"/>
        <v>10.068806212109415</v>
      </c>
      <c r="S228" s="249"/>
    </row>
    <row r="229" spans="2:19">
      <c r="B229" s="86"/>
      <c r="D229" s="283">
        <v>9.0999999999999998E-2</v>
      </c>
      <c r="E229" s="310">
        <f>'Q.4 Principal Stress'!G232 ^2 - ('Q.4 Principal Stress'!G232 * 'Q.4 Principal Stress'!H232) + 'Q.4 Principal Stress'!H232^2</f>
        <v>2041.9842225250745</v>
      </c>
      <c r="F229" s="307">
        <f t="shared" si="3"/>
        <v>9.9583256163658707</v>
      </c>
      <c r="S229" s="249"/>
    </row>
    <row r="230" spans="2:19">
      <c r="B230" s="86"/>
      <c r="D230" s="283">
        <v>9.1999999999999998E-2</v>
      </c>
      <c r="E230" s="310">
        <f>'Q.4 Principal Stress'!G233 ^2 - ('Q.4 Principal Stress'!G233 * 'Q.4 Principal Stress'!H233) + 'Q.4 Principal Stress'!H233^2</f>
        <v>2087.0428676679257</v>
      </c>
      <c r="F230" s="307">
        <f t="shared" si="3"/>
        <v>9.8502403821600666</v>
      </c>
      <c r="S230" s="249"/>
    </row>
    <row r="231" spans="2:19">
      <c r="B231" s="86"/>
      <c r="D231" s="283">
        <v>9.2999999999999999E-2</v>
      </c>
      <c r="E231" s="310">
        <f>'Q.4 Principal Stress'!G234 ^2 - ('Q.4 Principal Stress'!G234 * 'Q.4 Principal Stress'!H234) + 'Q.4 Principal Stress'!H234^2</f>
        <v>2132.5944270376112</v>
      </c>
      <c r="F231" s="307">
        <f t="shared" si="3"/>
        <v>9.7444734979807706</v>
      </c>
      <c r="S231" s="249"/>
    </row>
    <row r="232" spans="2:19">
      <c r="B232" s="86"/>
      <c r="D232" s="283">
        <v>9.4E-2</v>
      </c>
      <c r="E232" s="310">
        <f>'Q.4 Principal Stress'!G235 ^2 - ('Q.4 Principal Stress'!G235 * 'Q.4 Principal Stress'!H235) + 'Q.4 Principal Stress'!H235^2</f>
        <v>2178.6389159607925</v>
      </c>
      <c r="F232" s="307">
        <f t="shared" si="3"/>
        <v>9.6409512159197845</v>
      </c>
      <c r="S232" s="249"/>
    </row>
    <row r="233" spans="2:19">
      <c r="B233" s="86"/>
      <c r="D233" s="283">
        <v>9.5000000000000001E-2</v>
      </c>
      <c r="E233" s="310">
        <f>'Q.4 Principal Stress'!G236 ^2 - ('Q.4 Principal Stress'!G236 * 'Q.4 Principal Stress'!H236) + 'Q.4 Principal Stress'!H236^2</f>
        <v>2225.176349929824</v>
      </c>
      <c r="F233" s="307">
        <f t="shared" si="3"/>
        <v>9.5396028807391229</v>
      </c>
      <c r="S233" s="249"/>
    </row>
    <row r="234" spans="2:19">
      <c r="B234" s="86"/>
      <c r="D234" s="283">
        <v>9.6000000000000002E-2</v>
      </c>
      <c r="E234" s="310">
        <f>'Q.4 Principal Stress'!G237 ^2 - ('Q.4 Principal Stress'!G237 * 'Q.4 Principal Stress'!H237) + 'Q.4 Principal Stress'!H237^2</f>
        <v>2272.2067446027559</v>
      </c>
      <c r="F234" s="307">
        <f t="shared" si="3"/>
        <v>9.4403607695616483</v>
      </c>
      <c r="S234" s="249"/>
    </row>
    <row r="235" spans="2:19">
      <c r="B235" s="86"/>
      <c r="D235" s="283">
        <v>9.7000000000000003E-2</v>
      </c>
      <c r="E235" s="310">
        <f>'Q.4 Principal Stress'!G238 ^2 - ('Q.4 Principal Stress'!G238 * 'Q.4 Principal Stress'!H238) + 'Q.4 Principal Stress'!H238^2</f>
        <v>2319.7301158033301</v>
      </c>
      <c r="F235" s="307">
        <f t="shared" si="3"/>
        <v>9.3431599414234672</v>
      </c>
      <c r="S235" s="249"/>
    </row>
    <row r="236" spans="2:19">
      <c r="B236" s="86"/>
      <c r="D236" s="283">
        <v>9.8000000000000004E-2</v>
      </c>
      <c r="E236" s="310">
        <f>'Q.4 Principal Stress'!G239 ^2 - ('Q.4 Principal Stress'!G239 * 'Q.4 Principal Stress'!H239) + 'Q.4 Principal Stress'!H239^2</f>
        <v>2367.7464795209817</v>
      </c>
      <c r="F236" s="307">
        <f t="shared" si="3"/>
        <v>9.2479380959879265</v>
      </c>
      <c r="S236" s="249"/>
    </row>
    <row r="237" spans="2:19">
      <c r="B237" s="86"/>
      <c r="D237" s="283">
        <v>9.9000000000000005E-2</v>
      </c>
      <c r="E237" s="310">
        <f>'Q.4 Principal Stress'!G240 ^2 - ('Q.4 Principal Stress'!G240 * 'Q.4 Principal Stress'!H240) + 'Q.4 Principal Stress'!H240^2</f>
        <v>2416.255851910842</v>
      </c>
      <c r="F237" s="307">
        <f t="shared" si="3"/>
        <v>9.1546354407773833</v>
      </c>
      <c r="S237" s="249"/>
    </row>
    <row r="238" spans="2:19">
      <c r="B238" s="86"/>
      <c r="D238" s="283">
        <v>0.1</v>
      </c>
      <c r="E238" s="310">
        <f>'Q.4 Principal Stress'!G241 ^2 - ('Q.4 Principal Stress'!G241 * 'Q.4 Principal Stress'!H241) + 'Q.4 Principal Stress'!H241^2</f>
        <v>2465.2582492937336</v>
      </c>
      <c r="F238" s="307">
        <f t="shared" si="3"/>
        <v>9.0631945663300755</v>
      </c>
      <c r="S238" s="249"/>
    </row>
    <row r="239" spans="2:19">
      <c r="B239" s="86"/>
      <c r="D239" s="283">
        <v>0.10100000000000001</v>
      </c>
      <c r="E239" s="310">
        <f>'Q.4 Principal Stress'!G242 ^2 - ('Q.4 Principal Stress'!G242 * 'Q.4 Principal Stress'!H242) + 'Q.4 Principal Stress'!H242^2</f>
        <v>2514.753688156175</v>
      </c>
      <c r="F239" s="307">
        <f t="shared" si="3"/>
        <v>8.9735603287359353</v>
      </c>
      <c r="S239" s="249"/>
    </row>
    <row r="240" spans="2:19">
      <c r="B240" s="86"/>
      <c r="D240" s="283">
        <v>0.10199999999999999</v>
      </c>
      <c r="E240" s="310">
        <f>'Q.4 Principal Stress'!G243 ^2 - ('Q.4 Principal Stress'!G243 * 'Q.4 Principal Stress'!H243) + 'Q.4 Principal Stress'!H243^2</f>
        <v>2564.7421851503736</v>
      </c>
      <c r="F240" s="307">
        <f t="shared" si="3"/>
        <v>8.8856797390479318</v>
      </c>
      <c r="S240" s="249"/>
    </row>
    <row r="241" spans="2:19">
      <c r="B241" s="86"/>
      <c r="D241" s="283">
        <v>0.10299999999999999</v>
      </c>
      <c r="E241" s="310">
        <f>'Q.4 Principal Stress'!G244 ^2 - ('Q.4 Principal Stress'!G244 * 'Q.4 Principal Stress'!H244) + 'Q.4 Principal Stress'!H244^2</f>
        <v>2615.2237570942375</v>
      </c>
      <c r="F241" s="307">
        <f t="shared" si="3"/>
        <v>8.7995018591041703</v>
      </c>
      <c r="S241" s="249"/>
    </row>
    <row r="242" spans="2:19">
      <c r="B242" s="86"/>
      <c r="D242" s="283">
        <v>0.104</v>
      </c>
      <c r="E242" s="310">
        <f>'Q.4 Principal Stress'!G245 ^2 - ('Q.4 Principal Stress'!G245 * 'Q.4 Principal Stress'!H245) + 'Q.4 Principal Stress'!H245^2</f>
        <v>2666.1984209713637</v>
      </c>
      <c r="F242" s="307">
        <f t="shared" si="3"/>
        <v>8.7149777033317335</v>
      </c>
      <c r="S242" s="249"/>
    </row>
    <row r="243" spans="2:19">
      <c r="B243" s="86"/>
      <c r="D243" s="283">
        <v>0.105</v>
      </c>
      <c r="E243" s="310">
        <f>'Q.4 Principal Stress'!G246 ^2 - ('Q.4 Principal Stress'!G246 * 'Q.4 Principal Stress'!H246) + 'Q.4 Principal Stress'!H246^2</f>
        <v>2716.8992394997854</v>
      </c>
      <c r="F243" s="307">
        <f t="shared" si="3"/>
        <v>8.6332784337943345</v>
      </c>
      <c r="S243" s="249"/>
    </row>
    <row r="244" spans="2:19">
      <c r="B244" s="86"/>
      <c r="D244" s="283">
        <v>0.106</v>
      </c>
      <c r="E244" s="310">
        <f>'Q.4 Principal Stress'!G247 ^2 - ('Q.4 Principal Stress'!G247 * 'Q.4 Principal Stress'!H247) + 'Q.4 Principal Stress'!H247^2</f>
        <v>2768.880241637748</v>
      </c>
      <c r="F244" s="307">
        <f t="shared" si="3"/>
        <v>8.5518569498697552</v>
      </c>
      <c r="S244" s="249"/>
    </row>
    <row r="245" spans="2:19">
      <c r="B245" s="86"/>
      <c r="D245" s="283">
        <v>0.107</v>
      </c>
      <c r="E245" s="310">
        <f>'Q.4 Principal Stress'!G248 ^2 - ('Q.4 Principal Stress'!G248 * 'Q.4 Principal Stress'!H248) + 'Q.4 Principal Stress'!H248^2</f>
        <v>2821.3545782016117</v>
      </c>
      <c r="F245" s="307">
        <f t="shared" si="3"/>
        <v>8.4719557485212498</v>
      </c>
      <c r="S245" s="249"/>
    </row>
    <row r="246" spans="2:19">
      <c r="B246" s="86"/>
      <c r="D246" s="283">
        <v>0.108</v>
      </c>
      <c r="E246" s="310">
        <f>'Q.4 Principal Stress'!G249 ^2 - ('Q.4 Principal Stress'!G249 * 'Q.4 Principal Stress'!H249) + 'Q.4 Principal Stress'!H249^2</f>
        <v>2874.3222668377512</v>
      </c>
      <c r="F246" s="307">
        <f t="shared" si="3"/>
        <v>8.3935326499387237</v>
      </c>
      <c r="S246" s="249"/>
    </row>
    <row r="247" spans="2:19">
      <c r="B247" s="86"/>
      <c r="D247" s="283">
        <v>0.109</v>
      </c>
      <c r="E247" s="310">
        <f>'Q.4 Principal Stress'!G250 ^2 - ('Q.4 Principal Stress'!G250 * 'Q.4 Principal Stress'!H250) + 'Q.4 Principal Stress'!H250^2</f>
        <v>2927.7833253582326</v>
      </c>
      <c r="F247" s="307">
        <f t="shared" si="3"/>
        <v>8.3165470199234797</v>
      </c>
      <c r="S247" s="249"/>
    </row>
    <row r="248" spans="2:19">
      <c r="B248" s="86"/>
      <c r="D248" s="283">
        <v>0.11</v>
      </c>
      <c r="E248" s="310">
        <f>'Q.4 Principal Stress'!G251 ^2 - ('Q.4 Principal Stress'!G251 * 'Q.4 Principal Stress'!H251) + 'Q.4 Principal Stress'!H251^2</f>
        <v>2981.7377717408126</v>
      </c>
      <c r="F248" s="307">
        <f t="shared" si="3"/>
        <v>8.2409596997552352</v>
      </c>
      <c r="S248" s="249"/>
    </row>
    <row r="249" spans="2:19">
      <c r="B249" s="86"/>
      <c r="D249" s="283">
        <v>0.111</v>
      </c>
      <c r="E249" s="310">
        <f>'Q.4 Principal Stress'!G252 ^2 - ('Q.4 Principal Stress'!G252 * 'Q.4 Principal Stress'!H252) + 'Q.4 Principal Stress'!H252^2</f>
        <v>3036.1856241289479</v>
      </c>
      <c r="F249" s="307">
        <f t="shared" si="3"/>
        <v>8.1667329398425288</v>
      </c>
      <c r="S249" s="249"/>
    </row>
    <row r="250" spans="2:19">
      <c r="B250" s="86"/>
      <c r="D250" s="283">
        <v>0.112</v>
      </c>
      <c r="E250" s="310">
        <f>'Q.4 Principal Stress'!G253 ^2 - ('Q.4 Principal Stress'!G253 * 'Q.4 Principal Stress'!H253) + 'Q.4 Principal Stress'!H253^2</f>
        <v>3091.1269008317859</v>
      </c>
      <c r="F250" s="307">
        <f t="shared" si="3"/>
        <v>8.093830336920611</v>
      </c>
      <c r="S250" s="249"/>
    </row>
    <row r="251" spans="2:19">
      <c r="B251" s="86"/>
      <c r="D251" s="283">
        <v>0.113</v>
      </c>
      <c r="E251" s="310">
        <f>'Q.4 Principal Stress'!G254 ^2 - ('Q.4 Principal Stress'!G254 * 'Q.4 Principal Stress'!H254) + 'Q.4 Principal Stress'!H254^2</f>
        <v>3146.5616203241652</v>
      </c>
      <c r="F251" s="307">
        <f t="shared" si="3"/>
        <v>8.0222167745775046</v>
      </c>
      <c r="S251" s="249"/>
    </row>
    <row r="252" spans="2:19">
      <c r="B252" s="86"/>
      <c r="D252" s="283">
        <v>0.114</v>
      </c>
      <c r="E252" s="310">
        <f>'Q.4 Principal Stress'!G255 ^2 - ('Q.4 Principal Stress'!G255 * 'Q.4 Principal Stress'!H255) + 'Q.4 Principal Stress'!H255^2</f>
        <v>3202.4898012466215</v>
      </c>
      <c r="F252" s="307">
        <f t="shared" si="3"/>
        <v>7.9518583669043297</v>
      </c>
      <c r="S252" s="249"/>
    </row>
    <row r="253" spans="2:19">
      <c r="B253" s="86"/>
      <c r="D253" s="283">
        <v>0.115</v>
      </c>
      <c r="E253" s="310">
        <f>'Q.4 Principal Stress'!G256 ^2 - ('Q.4 Principal Stress'!G256 * 'Q.4 Principal Stress'!H256) + 'Q.4 Principal Stress'!H256^2</f>
        <v>3258.9114624053809</v>
      </c>
      <c r="F253" s="307">
        <f t="shared" si="3"/>
        <v>7.8827224050801563</v>
      </c>
      <c r="S253" s="249"/>
    </row>
    <row r="254" spans="2:19">
      <c r="B254" s="86"/>
      <c r="D254" s="283">
        <v>0.11600000000000001</v>
      </c>
      <c r="E254" s="310">
        <f>'Q.4 Principal Stress'!G257 ^2 - ('Q.4 Principal Stress'!G257 * 'Q.4 Principal Stress'!H257) + 'Q.4 Principal Stress'!H257^2</f>
        <v>3315.826622772368</v>
      </c>
      <c r="F254" s="307">
        <f t="shared" si="3"/>
        <v>7.8147773067146353</v>
      </c>
      <c r="S254" s="249"/>
    </row>
    <row r="255" spans="2:19">
      <c r="B255" s="86"/>
      <c r="D255" s="283">
        <v>0.11700000000000001</v>
      </c>
      <c r="E255" s="310">
        <f>'Q.4 Principal Stress'!G258 ^2 - ('Q.4 Principal Stress'!G258 * 'Q.4 Principal Stress'!H258) + 'Q.4 Principal Stress'!H258^2</f>
        <v>3373.235301485196</v>
      </c>
      <c r="F255" s="307">
        <f t="shared" si="3"/>
        <v>7.7479925677837862</v>
      </c>
      <c r="S255" s="249"/>
    </row>
    <row r="256" spans="2:19">
      <c r="B256" s="86"/>
      <c r="D256" s="283">
        <v>0.11799999999999999</v>
      </c>
      <c r="E256" s="310">
        <f>'Q.4 Principal Stress'!G259 ^2 - ('Q.4 Principal Stress'!G259 * 'Q.4 Principal Stress'!H259) + 'Q.4 Principal Stress'!H259^2</f>
        <v>3431.137517847174</v>
      </c>
      <c r="F256" s="307">
        <f t="shared" si="3"/>
        <v>7.6823387170053969</v>
      </c>
      <c r="S256" s="249"/>
    </row>
    <row r="257" spans="2:19">
      <c r="B257" s="86"/>
      <c r="D257" s="283">
        <v>0.11899999999999999</v>
      </c>
      <c r="E257" s="310">
        <f>'Q.4 Principal Stress'!G260 ^2 - ('Q.4 Principal Stress'!G260 * 'Q.4 Principal Stress'!H260) + 'Q.4 Principal Stress'!H260^2</f>
        <v>3489.5332913273051</v>
      </c>
      <c r="F257" s="307">
        <f t="shared" si="3"/>
        <v>7.6177872725108262</v>
      </c>
      <c r="S257" s="249"/>
    </row>
    <row r="258" spans="2:19">
      <c r="B258" s="86"/>
      <c r="D258" s="283">
        <v>0.12</v>
      </c>
      <c r="E258" s="310">
        <f>'Q.4 Principal Stress'!G261 ^2 - ('Q.4 Principal Stress'!G261 * 'Q.4 Principal Stress'!H261) + 'Q.4 Principal Stress'!H261^2</f>
        <v>3548.4226415602875</v>
      </c>
      <c r="F258" s="307">
        <f t="shared" si="3"/>
        <v>7.5543107006795198</v>
      </c>
      <c r="S258" s="249"/>
    </row>
    <row r="259" spans="2:19">
      <c r="B259" s="86"/>
      <c r="D259" s="283">
        <v>0.121</v>
      </c>
      <c r="E259" s="310">
        <f>'Q.4 Principal Stress'!G262 ^2 - ('Q.4 Principal Stress'!G262 * 'Q.4 Principal Stress'!H262) + 'Q.4 Principal Stress'!H262^2</f>
        <v>3607.8055883465076</v>
      </c>
      <c r="F259" s="307">
        <f t="shared" si="3"/>
        <v>7.4918823770113647</v>
      </c>
      <c r="S259" s="249"/>
    </row>
    <row r="260" spans="2:19">
      <c r="B260" s="86"/>
      <c r="D260" s="283">
        <v>0.122</v>
      </c>
      <c r="E260" s="310">
        <f>'Q.4 Principal Stress'!G263 ^2 - ('Q.4 Principal Stress'!G263 * 'Q.4 Principal Stress'!H263) + 'Q.4 Principal Stress'!H263^2</f>
        <v>3667.6821516520513</v>
      </c>
      <c r="F260" s="307">
        <f t="shared" si="3"/>
        <v>7.4304765489201587</v>
      </c>
      <c r="S260" s="249"/>
    </row>
    <row r="261" spans="2:19">
      <c r="B261" s="86"/>
      <c r="D261" s="283">
        <v>0.123</v>
      </c>
      <c r="E261" s="310">
        <f>'Q.4 Principal Stress'!G264 ^2 - ('Q.4 Principal Stress'!G264 * 'Q.4 Principal Stress'!H264) + 'Q.4 Principal Stress'!H264^2</f>
        <v>3728.0523516086919</v>
      </c>
      <c r="F261" s="307">
        <f t="shared" si="3"/>
        <v>7.3700683003391019</v>
      </c>
      <c r="S261" s="249"/>
    </row>
    <row r="262" spans="2:19">
      <c r="B262" s="86"/>
      <c r="D262" s="283">
        <v>0.124</v>
      </c>
      <c r="E262" s="310">
        <f>'Q.4 Principal Stress'!G265 ^2 - ('Q.4 Principal Stress'!G265 * 'Q.4 Principal Stress'!H265) + 'Q.4 Principal Stress'!H265^2</f>
        <v>3788.9162085139078</v>
      </c>
      <c r="F262" s="307">
        <f t="shared" si="3"/>
        <v>7.3106335180361643</v>
      </c>
      <c r="S262" s="249"/>
    </row>
    <row r="263" spans="2:19">
      <c r="B263" s="86"/>
      <c r="D263" s="283">
        <v>0.125</v>
      </c>
      <c r="E263" s="311">
        <f>'Q.4 Principal Stress'!G266 ^2 - ('Q.4 Principal Stress'!G266 * 'Q.4 Principal Stress'!H266) + 'Q.4 Principal Stress'!H266^2</f>
        <v>3850.2737428308533</v>
      </c>
      <c r="F263" s="308">
        <f t="shared" si="3"/>
        <v>7.2521488595438157</v>
      </c>
      <c r="S263" s="249"/>
    </row>
    <row r="264" spans="2:19" ht="15" thickBot="1">
      <c r="B264" s="252"/>
      <c r="C264" s="195"/>
      <c r="D264" s="195"/>
      <c r="E264" s="195"/>
      <c r="F264" s="195"/>
      <c r="G264" s="195"/>
      <c r="H264" s="195"/>
      <c r="I264" s="195"/>
      <c r="J264" s="195"/>
      <c r="K264" s="195"/>
      <c r="L264" s="195"/>
      <c r="M264" s="195"/>
      <c r="N264" s="195"/>
      <c r="O264" s="195"/>
      <c r="P264" s="195"/>
      <c r="Q264" s="195"/>
      <c r="R264" s="195"/>
      <c r="S264" s="72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DF386-3CE3-4245-BE0C-16F8C443C96D}">
  <dimension ref="A1:G161"/>
  <sheetViews>
    <sheetView zoomScale="42" zoomScaleNormal="100" workbookViewId="0">
      <selection activeCell="BI4" sqref="BI4"/>
    </sheetView>
  </sheetViews>
  <sheetFormatPr defaultRowHeight="14.5"/>
  <cols>
    <col min="2" max="2" width="10.453125" bestFit="1" customWidth="1"/>
    <col min="3" max="3" width="40.36328125" bestFit="1" customWidth="1"/>
    <col min="5" max="5" width="15.453125" bestFit="1" customWidth="1"/>
    <col min="7" max="7" width="12.453125" bestFit="1" customWidth="1"/>
  </cols>
  <sheetData>
    <row r="1" spans="1:7" ht="26">
      <c r="A1" s="5" t="s">
        <v>180</v>
      </c>
      <c r="B1" s="261" t="s">
        <v>36</v>
      </c>
      <c r="C1" s="262"/>
      <c r="D1" s="262"/>
      <c r="E1" s="262"/>
      <c r="F1" s="265"/>
    </row>
    <row r="2" spans="1:7">
      <c r="B2" s="306" t="s">
        <v>181</v>
      </c>
      <c r="C2" s="274" t="s">
        <v>87</v>
      </c>
      <c r="D2" s="23"/>
      <c r="E2" s="23"/>
      <c r="F2" s="428"/>
      <c r="G2" s="1"/>
    </row>
    <row r="3" spans="1:7">
      <c r="B3" s="86"/>
      <c r="C3" s="30" t="s">
        <v>179</v>
      </c>
      <c r="D3" s="3"/>
      <c r="E3" t="s">
        <v>165</v>
      </c>
      <c r="F3" s="249" t="s">
        <v>91</v>
      </c>
    </row>
    <row r="4" spans="1:7">
      <c r="B4" s="86"/>
      <c r="C4" s="1" t="s">
        <v>109</v>
      </c>
      <c r="D4" s="3"/>
      <c r="F4" s="249"/>
    </row>
    <row r="5" spans="1:7" ht="21">
      <c r="B5" s="86"/>
      <c r="C5" s="3" t="s">
        <v>173</v>
      </c>
      <c r="D5" s="3" t="s">
        <v>174</v>
      </c>
      <c r="E5" s="28" t="s">
        <v>200</v>
      </c>
      <c r="F5" s="249"/>
    </row>
    <row r="6" spans="1:7" ht="16.5">
      <c r="B6" s="86"/>
      <c r="C6" s="3" t="s">
        <v>196</v>
      </c>
      <c r="D6" s="3" t="s">
        <v>197</v>
      </c>
      <c r="E6" t="s">
        <v>199</v>
      </c>
      <c r="F6" s="249"/>
    </row>
    <row r="7" spans="1:7">
      <c r="B7" s="86"/>
      <c r="C7" s="12" t="s">
        <v>88</v>
      </c>
      <c r="D7" s="3"/>
      <c r="F7" s="249"/>
    </row>
    <row r="8" spans="1:7" ht="21">
      <c r="B8" s="86"/>
      <c r="C8" s="3" t="s">
        <v>188</v>
      </c>
      <c r="D8" s="9" t="s">
        <v>198</v>
      </c>
      <c r="E8">
        <v>350</v>
      </c>
      <c r="F8" s="249" t="s">
        <v>48</v>
      </c>
    </row>
    <row r="9" spans="1:7" ht="16.5">
      <c r="B9" s="86"/>
      <c r="C9" s="3" t="s">
        <v>183</v>
      </c>
      <c r="D9" s="3" t="s">
        <v>21</v>
      </c>
      <c r="E9">
        <v>8.3903333333333306E-5</v>
      </c>
      <c r="F9" s="249" t="s">
        <v>23</v>
      </c>
    </row>
    <row r="10" spans="1:7">
      <c r="B10" s="86"/>
      <c r="C10" s="3" t="s">
        <v>185</v>
      </c>
      <c r="D10" s="3" t="s">
        <v>186</v>
      </c>
      <c r="E10">
        <v>7.0000000000000001E-3</v>
      </c>
      <c r="F10" s="249" t="s">
        <v>22</v>
      </c>
    </row>
    <row r="11" spans="1:7" ht="16.5">
      <c r="B11" s="86"/>
      <c r="C11" s="3" t="s">
        <v>192</v>
      </c>
      <c r="D11" s="3" t="s">
        <v>195</v>
      </c>
      <c r="E11">
        <v>0.21</v>
      </c>
      <c r="F11" s="249" t="s">
        <v>22</v>
      </c>
    </row>
    <row r="12" spans="1:7">
      <c r="B12" s="86"/>
      <c r="C12" s="3" t="s">
        <v>193</v>
      </c>
      <c r="D12" s="3" t="s">
        <v>189</v>
      </c>
      <c r="E12">
        <v>0.1</v>
      </c>
      <c r="F12" s="249" t="s">
        <v>22</v>
      </c>
    </row>
    <row r="13" spans="1:7">
      <c r="B13" s="86"/>
      <c r="C13" s="3" t="s">
        <v>290</v>
      </c>
      <c r="D13" s="3" t="s">
        <v>190</v>
      </c>
      <c r="E13">
        <v>0.02</v>
      </c>
      <c r="F13" s="249" t="s">
        <v>22</v>
      </c>
    </row>
    <row r="14" spans="1:7">
      <c r="B14" s="86"/>
      <c r="C14" s="3" t="s">
        <v>194</v>
      </c>
      <c r="D14" s="3" t="s">
        <v>191</v>
      </c>
      <c r="E14">
        <f>($E$13/2) + ($E$11/2)</f>
        <v>0.11499999999999999</v>
      </c>
      <c r="F14" s="249" t="s">
        <v>22</v>
      </c>
    </row>
    <row r="15" spans="1:7" ht="16.5">
      <c r="B15" s="86"/>
      <c r="C15" s="3" t="s">
        <v>182</v>
      </c>
      <c r="D15" s="3" t="s">
        <v>187</v>
      </c>
      <c r="E15">
        <f>$E$12*$E$13*$E$14</f>
        <v>2.2999999999999998E-4</v>
      </c>
      <c r="F15" s="249" t="s">
        <v>47</v>
      </c>
    </row>
    <row r="16" spans="1:7" ht="16.5">
      <c r="B16" s="86"/>
      <c r="C16" s="3" t="s">
        <v>196</v>
      </c>
      <c r="D16" s="3" t="s">
        <v>197</v>
      </c>
      <c r="E16">
        <f>(E8*E9) / (E15*E10)</f>
        <v>18239.855072463764</v>
      </c>
      <c r="F16" s="249" t="s">
        <v>48</v>
      </c>
    </row>
    <row r="17" spans="2:7">
      <c r="B17" s="86"/>
      <c r="C17" s="3" t="s">
        <v>184</v>
      </c>
      <c r="D17" s="3" t="s">
        <v>7</v>
      </c>
      <c r="E17" s="14" t="s">
        <v>149</v>
      </c>
      <c r="F17" s="249" t="s">
        <v>48</v>
      </c>
    </row>
    <row r="18" spans="2:7">
      <c r="B18" s="86"/>
      <c r="C18" s="12" t="s">
        <v>95</v>
      </c>
      <c r="F18" s="249"/>
    </row>
    <row r="19" spans="2:7">
      <c r="B19" s="86"/>
      <c r="C19" s="3" t="s">
        <v>242</v>
      </c>
      <c r="D19" s="2" t="s">
        <v>27</v>
      </c>
      <c r="E19" s="2" t="s">
        <v>176</v>
      </c>
      <c r="F19" s="429"/>
      <c r="G19" s="2"/>
    </row>
    <row r="20" spans="2:7">
      <c r="B20" s="86"/>
      <c r="D20" s="17">
        <v>0</v>
      </c>
      <c r="E20">
        <f>$E$16/ABS('Q.1 Applied Forces'!T7)</f>
        <v>2.2658205058961198</v>
      </c>
      <c r="F20" s="249"/>
    </row>
    <row r="21" spans="2:7">
      <c r="B21" s="86"/>
      <c r="D21" s="17">
        <v>0.1</v>
      </c>
      <c r="E21">
        <f>$E$16/ABS('Q.1 Applied Forces'!T8)</f>
        <v>2.2885639990544244</v>
      </c>
      <c r="F21" s="249"/>
    </row>
    <row r="22" spans="2:7">
      <c r="B22" s="86"/>
      <c r="D22" s="17">
        <v>0.2</v>
      </c>
      <c r="E22">
        <f>$E$16/ABS('Q.1 Applied Forces'!T9)</f>
        <v>2.3117687037343173</v>
      </c>
      <c r="F22" s="249"/>
    </row>
    <row r="23" spans="2:7">
      <c r="B23" s="86"/>
      <c r="D23" s="17">
        <v>0.3</v>
      </c>
      <c r="E23">
        <f>$E$16/ABS('Q.1 Applied Forces'!T10)</f>
        <v>2.3354487928890864</v>
      </c>
      <c r="F23" s="249"/>
    </row>
    <row r="24" spans="2:7">
      <c r="B24" s="86"/>
      <c r="D24" s="17">
        <v>0.4</v>
      </c>
      <c r="E24">
        <f>$E$16/ABS('Q.1 Applied Forces'!T11)</f>
        <v>2.359619026191949</v>
      </c>
      <c r="F24" s="249"/>
    </row>
    <row r="25" spans="2:7">
      <c r="B25" s="86"/>
      <c r="D25" s="17">
        <v>0.5</v>
      </c>
      <c r="E25">
        <f>$E$16/ABS('Q.1 Applied Forces'!T12)</f>
        <v>2.3842947807142174</v>
      </c>
      <c r="F25" s="249"/>
    </row>
    <row r="26" spans="2:7">
      <c r="B26" s="86"/>
      <c r="D26" s="17">
        <v>0.6</v>
      </c>
      <c r="E26">
        <f>$E$16/ABS('Q.1 Applied Forces'!T13)</f>
        <v>2.4094920835487139</v>
      </c>
      <c r="F26" s="249"/>
    </row>
    <row r="27" spans="2:7">
      <c r="B27" s="86"/>
      <c r="D27" s="17">
        <v>0.7</v>
      </c>
      <c r="E27">
        <f>$E$16/ABS('Q.1 Applied Forces'!T14)</f>
        <v>2.4352276465238671</v>
      </c>
      <c r="F27" s="249"/>
    </row>
    <row r="28" spans="2:7">
      <c r="B28" s="86"/>
      <c r="D28" s="17">
        <v>0.8</v>
      </c>
      <c r="E28">
        <f>$E$16/ABS('Q.1 Applied Forces'!T15)</f>
        <v>2.4615189031665001</v>
      </c>
      <c r="F28" s="249"/>
    </row>
    <row r="29" spans="2:7">
      <c r="B29" s="86"/>
      <c r="D29" s="17">
        <v>0.9</v>
      </c>
      <c r="E29">
        <f>$E$16/ABS('Q.1 Applied Forces'!T16)</f>
        <v>2.4883840480850976</v>
      </c>
      <c r="F29" s="249"/>
    </row>
    <row r="30" spans="2:7">
      <c r="B30" s="86"/>
      <c r="D30" s="17">
        <v>1</v>
      </c>
      <c r="E30">
        <f>$E$16/ABS('Q.1 Applied Forces'!T17)</f>
        <v>2.5158420789605191</v>
      </c>
      <c r="F30" s="249"/>
    </row>
    <row r="31" spans="2:7">
      <c r="B31" s="86"/>
      <c r="D31" s="17">
        <v>1.1000000000000001</v>
      </c>
      <c r="E31">
        <f>$E$16/ABS('Q.1 Applied Forces'!T18)</f>
        <v>2.5439128413478054</v>
      </c>
      <c r="F31" s="249"/>
    </row>
    <row r="32" spans="2:7">
      <c r="B32" s="86"/>
      <c r="D32" s="17">
        <v>1.2</v>
      </c>
      <c r="E32">
        <f>$E$16/ABS('Q.1 Applied Forces'!T19)</f>
        <v>2.5726170765111092</v>
      </c>
      <c r="F32" s="249"/>
    </row>
    <row r="33" spans="2:6">
      <c r="B33" s="86"/>
      <c r="D33" s="17">
        <v>1.3</v>
      </c>
      <c r="E33">
        <f>$E$16/ABS('Q.1 Applied Forces'!T20)</f>
        <v>2.6019764725340604</v>
      </c>
      <c r="F33" s="249"/>
    </row>
    <row r="34" spans="2:6">
      <c r="B34" s="86"/>
      <c r="D34" s="17">
        <v>1.4</v>
      </c>
      <c r="E34">
        <f>$E$16/ABS('Q.1 Applied Forces'!T21)</f>
        <v>2.6320137189702404</v>
      </c>
      <c r="F34" s="249"/>
    </row>
    <row r="35" spans="2:6">
      <c r="B35" s="86"/>
      <c r="D35" s="17">
        <v>1.5</v>
      </c>
      <c r="E35">
        <f>$E$16/ABS('Q.1 Applied Forces'!T22)</f>
        <v>2.6627525653231774</v>
      </c>
      <c r="F35" s="249"/>
    </row>
    <row r="36" spans="2:6">
      <c r="B36" s="86"/>
      <c r="D36" s="17">
        <v>1.6</v>
      </c>
      <c r="E36">
        <f>$E$16/ABS('Q.1 Applied Forces'!T23)</f>
        <v>2.6942178836726387</v>
      </c>
      <c r="F36" s="249"/>
    </row>
    <row r="37" spans="2:6">
      <c r="B37" s="86"/>
      <c r="D37" s="17">
        <v>1.7</v>
      </c>
      <c r="E37">
        <f>$E$16/ABS('Q.1 Applied Forces'!T24)</f>
        <v>2.7264357357942846</v>
      </c>
      <c r="F37" s="249"/>
    </row>
    <row r="38" spans="2:6">
      <c r="B38" s="86"/>
      <c r="D38" s="17">
        <v>1.8</v>
      </c>
      <c r="E38">
        <f>$E$16/ABS('Q.1 Applied Forces'!T25)</f>
        <v>2.7594334451533684</v>
      </c>
      <c r="F38" s="249"/>
    </row>
    <row r="39" spans="2:6">
      <c r="B39" s="86"/>
      <c r="D39" s="17">
        <v>1.9</v>
      </c>
      <c r="E39">
        <f>$E$16/ABS('Q.1 Applied Forces'!T26)</f>
        <v>2.7932396741904695</v>
      </c>
      <c r="F39" s="249"/>
    </row>
    <row r="40" spans="2:6">
      <c r="B40" s="86"/>
      <c r="D40" s="17">
        <v>2</v>
      </c>
      <c r="E40">
        <f>$E$16/ABS('Q.1 Applied Forces'!T27)</f>
        <v>2.8278845073587231</v>
      </c>
      <c r="F40" s="249"/>
    </row>
    <row r="41" spans="2:6">
      <c r="B41" s="86"/>
      <c r="D41" s="17">
        <v>2.1</v>
      </c>
      <c r="E41">
        <f>$E$16/ABS('Q.1 Applied Forces'!T28)</f>
        <v>2.8633995404181736</v>
      </c>
      <c r="F41" s="249"/>
    </row>
    <row r="42" spans="2:6">
      <c r="B42" s="86"/>
      <c r="D42" s="17">
        <v>2.2000000000000002</v>
      </c>
      <c r="E42">
        <f>$E$16/ABS('Q.1 Applied Forces'!T29)</f>
        <v>2.8998179765443188</v>
      </c>
      <c r="F42" s="249"/>
    </row>
    <row r="43" spans="2:6">
      <c r="B43" s="86"/>
      <c r="D43" s="17">
        <v>2.2999999999999998</v>
      </c>
      <c r="E43">
        <f>$E$16/ABS('Q.1 Applied Forces'!T30)</f>
        <v>2.9371747298653403</v>
      </c>
      <c r="F43" s="249"/>
    </row>
    <row r="44" spans="2:6">
      <c r="B44" s="86"/>
      <c r="D44" s="17">
        <v>2.4</v>
      </c>
      <c r="E44">
        <f>$E$16/ABS('Q.1 Applied Forces'!T31)</f>
        <v>2.97550653710665</v>
      </c>
      <c r="F44" s="249"/>
    </row>
    <row r="45" spans="2:6">
      <c r="B45" s="86"/>
      <c r="D45" s="17">
        <v>2.5</v>
      </c>
      <c r="E45">
        <f>$E$16/ABS('Q.1 Applied Forces'!T32)</f>
        <v>3.0148520780931842</v>
      </c>
      <c r="F45" s="249"/>
    </row>
    <row r="46" spans="2:6">
      <c r="B46" s="86"/>
      <c r="D46" s="17">
        <v>2.6</v>
      </c>
      <c r="E46">
        <f>$E$16/ABS('Q.1 Applied Forces'!T33)</f>
        <v>3.0552521059403293</v>
      </c>
      <c r="F46" s="249"/>
    </row>
    <row r="47" spans="2:6">
      <c r="B47" s="86"/>
      <c r="D47" s="17">
        <v>2.7</v>
      </c>
      <c r="E47">
        <f>$E$16/ABS('Q.1 Applied Forces'!T34)</f>
        <v>3.0967495878546289</v>
      </c>
      <c r="F47" s="249"/>
    </row>
    <row r="48" spans="2:6">
      <c r="B48" s="86"/>
      <c r="D48" s="17">
        <v>2.8</v>
      </c>
      <c r="E48">
        <f>$E$16/ABS('Q.1 Applied Forces'!T35)</f>
        <v>3.139389857566913</v>
      </c>
      <c r="F48" s="249"/>
    </row>
    <row r="49" spans="2:6">
      <c r="B49" s="86"/>
      <c r="D49" s="17">
        <v>2.9</v>
      </c>
      <c r="E49">
        <f>$E$16/ABS('Q.1 Applied Forces'!T36)</f>
        <v>3.1832207805346884</v>
      </c>
      <c r="F49" s="249"/>
    </row>
    <row r="50" spans="2:6">
      <c r="B50" s="86"/>
      <c r="D50" s="17">
        <v>3</v>
      </c>
      <c r="E50">
        <f>$E$16/ABS('Q.1 Applied Forces'!T37)</f>
        <v>3.2282929331794272</v>
      </c>
      <c r="F50" s="249"/>
    </row>
    <row r="51" spans="2:6">
      <c r="B51" s="86"/>
      <c r="D51" s="17">
        <v>3.1</v>
      </c>
      <c r="E51">
        <f>$E$16/ABS('Q.1 Applied Forces'!T38)</f>
        <v>3.2746597975697962</v>
      </c>
      <c r="F51" s="249"/>
    </row>
    <row r="52" spans="2:6">
      <c r="B52" s="86"/>
      <c r="D52" s="17">
        <v>3.2</v>
      </c>
      <c r="E52">
        <f>$E$16/ABS('Q.1 Applied Forces'!T39)</f>
        <v>3.3223779731263687</v>
      </c>
      <c r="F52" s="249"/>
    </row>
    <row r="53" spans="2:6">
      <c r="B53" s="86"/>
      <c r="D53" s="17">
        <v>3.3</v>
      </c>
      <c r="E53">
        <f>$E$16/ABS('Q.1 Applied Forces'!T40)</f>
        <v>3.3715074071097533</v>
      </c>
      <c r="F53" s="249"/>
    </row>
    <row r="54" spans="2:6">
      <c r="B54" s="86"/>
      <c r="D54" s="17">
        <v>3.4</v>
      </c>
      <c r="E54">
        <f>$E$16/ABS('Q.1 Applied Forces'!T41)</f>
        <v>3.422111645865622</v>
      </c>
      <c r="F54" s="249"/>
    </row>
    <row r="55" spans="2:6">
      <c r="B55" s="86"/>
      <c r="D55" s="17">
        <v>3.5</v>
      </c>
      <c r="E55">
        <f>$E$16/ABS('Q.1 Applied Forces'!T42)</f>
        <v>3.4742581090407172</v>
      </c>
      <c r="F55" s="249"/>
    </row>
    <row r="56" spans="2:6">
      <c r="B56" s="86"/>
      <c r="D56" s="17">
        <v>3.6</v>
      </c>
      <c r="E56">
        <f>$E$16/ABS('Q.1 Applied Forces'!T43)</f>
        <v>3.5280183892579817</v>
      </c>
      <c r="F56" s="249"/>
    </row>
    <row r="57" spans="2:6">
      <c r="B57" s="86"/>
      <c r="D57" s="17">
        <v>3.7</v>
      </c>
      <c r="E57">
        <f>$E$16/ABS('Q.1 Applied Forces'!T44)</f>
        <v>3.5834685800518202</v>
      </c>
      <c r="F57" s="249"/>
    </row>
    <row r="58" spans="2:6">
      <c r="B58" s="86"/>
      <c r="D58" s="17">
        <v>3.8</v>
      </c>
      <c r="E58">
        <f>$E$16/ABS('Q.1 Applied Forces'!T45)</f>
        <v>3.6406896352223082</v>
      </c>
      <c r="F58" s="249"/>
    </row>
    <row r="59" spans="2:6">
      <c r="B59" s="86"/>
      <c r="D59" s="17">
        <v>3.9</v>
      </c>
      <c r="E59">
        <f>$E$16/ABS('Q.1 Applied Forces'!T46)</f>
        <v>3.6997677631772343</v>
      </c>
      <c r="F59" s="249"/>
    </row>
    <row r="60" spans="2:6">
      <c r="B60" s="86"/>
      <c r="D60" s="17">
        <v>4</v>
      </c>
      <c r="E60">
        <f>$E$16/ABS('Q.1 Applied Forces'!T47)</f>
        <v>3.7607948603018069</v>
      </c>
      <c r="F60" s="249"/>
    </row>
    <row r="61" spans="2:6">
      <c r="B61" s="86"/>
      <c r="D61" s="17">
        <v>4.0999999999999996</v>
      </c>
      <c r="E61">
        <f>$E$16/ABS('Q.1 Applied Forces'!T48)</f>
        <v>3.823868987937896</v>
      </c>
      <c r="F61" s="249"/>
    </row>
    <row r="62" spans="2:6">
      <c r="B62" s="86"/>
      <c r="D62" s="17">
        <v>4.2</v>
      </c>
      <c r="E62">
        <f>$E$16/ABS('Q.1 Applied Forces'!T49)</f>
        <v>3.8890948981799069</v>
      </c>
      <c r="F62" s="249"/>
    </row>
    <row r="63" spans="2:6">
      <c r="B63" s="86"/>
      <c r="D63" s="17">
        <v>4.3</v>
      </c>
      <c r="E63">
        <f>$E$16/ABS('Q.1 Applied Forces'!T50)</f>
        <v>3.9565846144173022</v>
      </c>
      <c r="F63" s="249"/>
    </row>
    <row r="64" spans="2:6">
      <c r="B64" s="86"/>
      <c r="D64" s="17">
        <v>4.4000000000000004</v>
      </c>
      <c r="E64">
        <f>$E$16/ABS('Q.1 Applied Forces'!T51)</f>
        <v>4.0264580733915594</v>
      </c>
      <c r="F64" s="249"/>
    </row>
    <row r="65" spans="2:6">
      <c r="B65" s="86"/>
      <c r="D65" s="17">
        <v>4.5</v>
      </c>
      <c r="E65">
        <f>$E$16/ABS('Q.1 Applied Forces'!T52)</f>
        <v>4.0988438365087108</v>
      </c>
      <c r="F65" s="249"/>
    </row>
    <row r="66" spans="2:6">
      <c r="B66" s="86"/>
      <c r="D66" s="17">
        <v>4.5999999999999996</v>
      </c>
      <c r="E66">
        <f>$E$16/ABS('Q.1 Applied Forces'!T53)</f>
        <v>4.1738798792823255</v>
      </c>
      <c r="F66" s="249"/>
    </row>
    <row r="67" spans="2:6">
      <c r="B67" s="86"/>
      <c r="D67" s="17">
        <v>4.7</v>
      </c>
      <c r="E67">
        <f>$E$16/ABS('Q.1 Applied Forces'!T54)</f>
        <v>4.2517144691057727</v>
      </c>
      <c r="F67" s="249"/>
    </row>
    <row r="68" spans="2:6">
      <c r="B68" s="86"/>
      <c r="D68" s="17">
        <v>4.8</v>
      </c>
      <c r="E68">
        <f>$E$16/ABS('Q.1 Applied Forces'!T55)</f>
        <v>4.3325071431030322</v>
      </c>
      <c r="F68" s="249"/>
    </row>
    <row r="69" spans="2:6">
      <c r="B69" s="86"/>
      <c r="D69" s="17">
        <v>4.9000000000000004</v>
      </c>
      <c r="E69">
        <f>$E$16/ABS('Q.1 Applied Forces'!T56)</f>
        <v>4.4164297996280304</v>
      </c>
      <c r="F69" s="249"/>
    </row>
    <row r="70" spans="2:6">
      <c r="B70" s="86"/>
      <c r="D70" s="17">
        <v>5</v>
      </c>
      <c r="E70">
        <f>$E$16/ABS('Q.1 Applied Forces'!T57)</f>
        <v>4.5036679191268556</v>
      </c>
      <c r="F70" s="249"/>
    </row>
    <row r="71" spans="2:6">
      <c r="B71" s="86"/>
      <c r="D71" s="17">
        <v>5.0999999999999996</v>
      </c>
      <c r="E71">
        <f>$E$16/ABS('Q.1 Applied Forces'!T58)</f>
        <v>4.5944219326105191</v>
      </c>
      <c r="F71" s="249"/>
    </row>
    <row r="72" spans="2:6">
      <c r="B72" s="86"/>
      <c r="D72" s="17">
        <v>5.2</v>
      </c>
      <c r="E72">
        <f>$E$16/ABS('Q.1 Applied Forces'!T59)</f>
        <v>4.6889087589881147</v>
      </c>
      <c r="F72" s="249"/>
    </row>
    <row r="73" spans="2:6">
      <c r="B73" s="86"/>
      <c r="D73" s="17">
        <v>5.3</v>
      </c>
      <c r="E73">
        <f>$E$16/ABS('Q.1 Applied Forces'!T60)</f>
        <v>4.7873635360797282</v>
      </c>
      <c r="F73" s="249"/>
    </row>
    <row r="74" spans="2:6">
      <c r="B74" s="86"/>
      <c r="D74" s="17">
        <v>5.4</v>
      </c>
      <c r="E74">
        <f>$E$16/ABS('Q.1 Applied Forces'!T61)</f>
        <v>4.8900415743870678</v>
      </c>
      <c r="F74" s="249"/>
    </row>
    <row r="75" spans="2:6">
      <c r="B75" s="86"/>
      <c r="D75" s="17">
        <v>5.5</v>
      </c>
      <c r="E75">
        <f>$E$16/ABS('Q.1 Applied Forces'!T62)</f>
        <v>4.9972205677982915</v>
      </c>
      <c r="F75" s="249"/>
    </row>
    <row r="76" spans="2:6">
      <c r="B76" s="86"/>
      <c r="D76" s="17">
        <v>5.6</v>
      </c>
      <c r="E76">
        <f>$E$16/ABS('Q.1 Applied Forces'!T63)</f>
        <v>5.1092031015304666</v>
      </c>
      <c r="F76" s="249"/>
    </row>
    <row r="77" spans="2:6">
      <c r="B77" s="86"/>
      <c r="D77" s="17">
        <v>5.7</v>
      </c>
      <c r="E77">
        <f>$E$16/ABS('Q.1 Applied Forces'!T64)</f>
        <v>5.2263195050039437</v>
      </c>
      <c r="F77" s="249"/>
    </row>
    <row r="78" spans="2:6">
      <c r="B78" s="86"/>
      <c r="D78" s="17">
        <v>5.8</v>
      </c>
      <c r="E78">
        <f>$E$16/ABS('Q.1 Applied Forces'!T65)</f>
        <v>5.3489311062943594</v>
      </c>
      <c r="F78" s="249"/>
    </row>
    <row r="79" spans="2:6">
      <c r="B79" s="86"/>
      <c r="D79" s="17">
        <v>5.9</v>
      </c>
      <c r="E79">
        <f>$E$16/ABS('Q.1 Applied Forces'!T66)</f>
        <v>5.4774339556948242</v>
      </c>
      <c r="F79" s="249"/>
    </row>
    <row r="80" spans="2:6">
      <c r="B80" s="86"/>
      <c r="D80" s="17">
        <v>6</v>
      </c>
      <c r="E80">
        <f>$E$16/ABS('Q.1 Applied Forces'!T67)</f>
        <v>5.6122630992196196</v>
      </c>
      <c r="F80" s="249"/>
    </row>
    <row r="81" spans="2:6">
      <c r="B81" s="86"/>
      <c r="D81" s="17">
        <v>6.1</v>
      </c>
      <c r="E81">
        <f>$E$16/ABS('Q.1 Applied Forces'!T68)</f>
        <v>5.7538974991999261</v>
      </c>
      <c r="F81" s="249"/>
    </row>
    <row r="82" spans="2:6">
      <c r="B82" s="86"/>
      <c r="D82" s="17">
        <v>6.2</v>
      </c>
      <c r="E82">
        <f>$E$16/ABS('Q.1 Applied Forces'!T69)</f>
        <v>5.9028657192439367</v>
      </c>
      <c r="F82" s="249"/>
    </row>
    <row r="83" spans="2:6">
      <c r="B83" s="86"/>
      <c r="D83" s="17">
        <v>6.3</v>
      </c>
      <c r="E83">
        <f>$E$16/ABS('Q.1 Applied Forces'!T70)</f>
        <v>6.0597525157686922</v>
      </c>
      <c r="F83" s="249"/>
    </row>
    <row r="84" spans="2:6">
      <c r="B84" s="86"/>
      <c r="D84" s="17">
        <v>6.4</v>
      </c>
      <c r="E84">
        <f>$E$16/ABS('Q.1 Applied Forces'!T71)</f>
        <v>6.2252065093732982</v>
      </c>
      <c r="F84" s="249"/>
    </row>
    <row r="85" spans="2:6">
      <c r="B85" s="86"/>
      <c r="D85" s="17">
        <v>6.5</v>
      </c>
      <c r="E85">
        <f>$E$16/ABS('Q.1 Applied Forces'!T72)</f>
        <v>6.3999491482329001</v>
      </c>
      <c r="F85" s="249"/>
    </row>
    <row r="86" spans="2:6">
      <c r="B86" s="86"/>
      <c r="D86" s="17">
        <v>6.6</v>
      </c>
      <c r="E86">
        <f>$E$16/ABS('Q.1 Applied Forces'!T73)</f>
        <v>6.5847852247161605</v>
      </c>
      <c r="F86" s="249"/>
    </row>
    <row r="87" spans="2:6">
      <c r="B87" s="86"/>
      <c r="D87" s="17">
        <v>6.7</v>
      </c>
      <c r="E87">
        <f>$E$16/ABS('Q.1 Applied Forces'!T74)</f>
        <v>6.7806152685738903</v>
      </c>
      <c r="F87" s="249"/>
    </row>
    <row r="88" spans="2:6">
      <c r="B88" s="86"/>
      <c r="D88" s="17">
        <v>6.8</v>
      </c>
      <c r="E88">
        <f>$E$16/ABS('Q.1 Applied Forces'!T75)</f>
        <v>6.9884502193347755</v>
      </c>
      <c r="F88" s="249"/>
    </row>
    <row r="89" spans="2:6">
      <c r="B89" s="86"/>
      <c r="D89" s="17">
        <v>6.9</v>
      </c>
      <c r="E89">
        <f>$E$16/ABS('Q.1 Applied Forces'!T76)</f>
        <v>7.209428882396745</v>
      </c>
      <c r="F89" s="249"/>
    </row>
    <row r="90" spans="2:6">
      <c r="B90" s="86"/>
      <c r="D90" s="17">
        <v>7</v>
      </c>
      <c r="E90">
        <f>$E$16/ABS('Q.1 Applied Forces'!T77)</f>
        <v>7.4448388050872509</v>
      </c>
      <c r="F90" s="249"/>
    </row>
    <row r="91" spans="2:6">
      <c r="B91" s="86"/>
      <c r="D91" s="17">
        <v>7.1</v>
      </c>
      <c r="E91">
        <f>$E$16/ABS('Q.1 Applied Forces'!T78)</f>
        <v>7.6940543859258392</v>
      </c>
      <c r="F91" s="249"/>
    </row>
    <row r="92" spans="2:6">
      <c r="B92" s="86"/>
      <c r="D92" s="17">
        <v>7.2</v>
      </c>
      <c r="E92">
        <f>$E$16/ABS('Q.1 Applied Forces'!T79)</f>
        <v>7.9560683890357886</v>
      </c>
      <c r="F92" s="249"/>
    </row>
    <row r="93" spans="2:6">
      <c r="B93" s="86"/>
      <c r="D93" s="17">
        <v>7.3</v>
      </c>
      <c r="E93">
        <f>$E$16/ABS('Q.1 Applied Forces'!T80)</f>
        <v>8.2317775382641649</v>
      </c>
      <c r="F93" s="249"/>
    </row>
    <row r="94" spans="2:6">
      <c r="B94" s="86"/>
      <c r="D94" s="17">
        <v>7.4</v>
      </c>
      <c r="E94">
        <f>$E$16/ABS('Q.1 Applied Forces'!T81)</f>
        <v>8.5221589578992329</v>
      </c>
      <c r="F94" s="249"/>
    </row>
    <row r="95" spans="2:6">
      <c r="B95" s="86"/>
      <c r="D95" s="17">
        <v>7.5</v>
      </c>
      <c r="E95">
        <f>$E$16/ABS('Q.1 Applied Forces'!T82)</f>
        <v>8.8282790324802995</v>
      </c>
      <c r="F95" s="249"/>
    </row>
    <row r="96" spans="2:6">
      <c r="B96" s="86"/>
      <c r="D96" s="17">
        <v>7.6</v>
      </c>
      <c r="E96">
        <f>$E$16/ABS('Q.1 Applied Forces'!T83)</f>
        <v>9.1513034337189172</v>
      </c>
      <c r="F96" s="249"/>
    </row>
    <row r="97" spans="2:6">
      <c r="B97" s="86"/>
      <c r="D97" s="17">
        <v>7.7</v>
      </c>
      <c r="E97">
        <f>$E$16/ABS('Q.1 Applied Forces'!T84)</f>
        <v>9.4925084946467635</v>
      </c>
      <c r="F97" s="249"/>
    </row>
    <row r="98" spans="2:6">
      <c r="B98" s="86"/>
      <c r="D98" s="17">
        <v>7.8</v>
      </c>
      <c r="E98">
        <f>$E$16/ABS('Q.1 Applied Forces'!T85)</f>
        <v>9.8532941431738177</v>
      </c>
      <c r="F98" s="249"/>
    </row>
    <row r="99" spans="2:6">
      <c r="B99" s="86"/>
      <c r="D99" s="17">
        <v>7.9</v>
      </c>
      <c r="E99">
        <f>$E$16/ABS('Q.1 Applied Forces'!T86)</f>
        <v>10.235198645817171</v>
      </c>
      <c r="F99" s="249"/>
    </row>
    <row r="100" spans="2:6">
      <c r="B100" s="86"/>
      <c r="D100" s="17">
        <v>8</v>
      </c>
      <c r="E100">
        <f>$E$16/ABS('Q.1 Applied Forces'!T87)</f>
        <v>10.639915458937194</v>
      </c>
      <c r="F100" s="249"/>
    </row>
    <row r="101" spans="2:6">
      <c r="B101" s="86"/>
      <c r="D101" s="17">
        <v>8.1</v>
      </c>
      <c r="E101">
        <f>$E$16/ABS('Q.1 Applied Forces'!T88)</f>
        <v>11.069312541267182</v>
      </c>
      <c r="F101" s="249"/>
    </row>
    <row r="102" spans="2:6">
      <c r="B102" s="86"/>
      <c r="D102" s="17">
        <v>8.1999999999999993</v>
      </c>
      <c r="E102">
        <f>$E$16/ABS('Q.1 Applied Forces'!T89)</f>
        <v>11.525454550211791</v>
      </c>
      <c r="F102" s="249"/>
    </row>
    <row r="103" spans="2:6">
      <c r="B103" s="86"/>
      <c r="D103" s="17">
        <v>8.3000000000000007</v>
      </c>
      <c r="E103">
        <f>$E$16/ABS('Q.1 Applied Forces'!T90)</f>
        <v>12.010628428319118</v>
      </c>
      <c r="F103" s="249"/>
    </row>
    <row r="104" spans="2:6">
      <c r="B104" s="86"/>
      <c r="D104" s="17">
        <v>8.4</v>
      </c>
      <c r="E104">
        <f>$E$16/ABS('Q.1 Applied Forces'!T91)</f>
        <v>12.5273729893295</v>
      </c>
      <c r="F104" s="249"/>
    </row>
    <row r="105" spans="2:6">
      <c r="B105" s="86"/>
      <c r="D105" s="17">
        <v>8.5</v>
      </c>
      <c r="E105">
        <f>$E$16/ABS('Q.1 Applied Forces'!T92)</f>
        <v>13.078513240178818</v>
      </c>
      <c r="F105" s="249"/>
    </row>
    <row r="106" spans="2:6">
      <c r="B106" s="86"/>
      <c r="D106" s="17">
        <v>8.6</v>
      </c>
      <c r="E106">
        <f>$E$16/ABS('Q.1 Applied Forces'!T93)</f>
        <v>13.667200332610335</v>
      </c>
      <c r="F106" s="249"/>
    </row>
    <row r="107" spans="2:6">
      <c r="B107" s="86"/>
      <c r="D107" s="17">
        <v>8.6999999999999993</v>
      </c>
      <c r="E107">
        <f>$E$16/ABS('Q.1 Applied Forces'!T94)</f>
        <v>14.296958233833017</v>
      </c>
      <c r="F107" s="249"/>
    </row>
    <row r="108" spans="2:6">
      <c r="B108" s="86"/>
      <c r="D108" s="17">
        <v>8.8000000000000007</v>
      </c>
      <c r="E108">
        <f>$E$16/ABS('Q.1 Applied Forces'!T95)</f>
        <v>14.971738450662023</v>
      </c>
      <c r="F108" s="249"/>
    </row>
    <row r="109" spans="2:6">
      <c r="B109" s="86"/>
      <c r="D109" s="17">
        <v>8.9</v>
      </c>
      <c r="E109">
        <f>$E$16/ABS('Q.1 Applied Forces'!T96)</f>
        <v>15.695984449842715</v>
      </c>
      <c r="F109" s="249"/>
    </row>
    <row r="110" spans="2:6">
      <c r="B110" s="86"/>
      <c r="D110" s="17">
        <v>9</v>
      </c>
      <c r="E110">
        <f>$E$16/ABS('Q.1 Applied Forces'!T97)</f>
        <v>16.474707807386537</v>
      </c>
      <c r="F110" s="249"/>
    </row>
    <row r="111" spans="2:6">
      <c r="B111" s="86"/>
      <c r="D111" s="17">
        <v>9.1</v>
      </c>
      <c r="E111">
        <f>$E$16/ABS('Q.1 Applied Forces'!T98)</f>
        <v>17.313578616481873</v>
      </c>
      <c r="F111" s="249"/>
    </row>
    <row r="112" spans="2:6">
      <c r="B112" s="86"/>
      <c r="D112" s="17">
        <v>9.1999999999999993</v>
      </c>
      <c r="E112">
        <f>$E$16/ABS('Q.1 Applied Forces'!T99)</f>
        <v>18.219033320097829</v>
      </c>
      <c r="F112" s="249"/>
    </row>
    <row r="113" spans="2:6">
      <c r="B113" s="86"/>
      <c r="D113" s="17">
        <v>9.3000000000000007</v>
      </c>
      <c r="E113">
        <f>$E$16/ABS('Q.1 Applied Forces'!T100)</f>
        <v>19.198403955679385</v>
      </c>
      <c r="F113" s="249"/>
    </row>
    <row r="114" spans="2:6">
      <c r="B114" s="86"/>
      <c r="D114" s="17">
        <v>9.4</v>
      </c>
      <c r="E114">
        <f>$E$16/ABS('Q.1 Applied Forces'!T101)</f>
        <v>20.260073866589259</v>
      </c>
      <c r="F114" s="249"/>
    </row>
    <row r="115" spans="2:6">
      <c r="B115" s="86"/>
      <c r="D115" s="17">
        <v>9.5</v>
      </c>
      <c r="E115">
        <f>$E$16/ABS('Q.1 Applied Forces'!T102)</f>
        <v>21.41366633245207</v>
      </c>
      <c r="F115" s="249"/>
    </row>
    <row r="116" spans="2:6">
      <c r="B116" s="86"/>
      <c r="D116" s="17">
        <v>9.6</v>
      </c>
      <c r="E116">
        <f>$E$16/ABS('Q.1 Applied Forces'!T103)</f>
        <v>22.670274415348988</v>
      </c>
      <c r="F116" s="249"/>
    </row>
    <row r="117" spans="2:6">
      <c r="B117" s="86"/>
      <c r="D117" s="17">
        <v>9.6999999999999993</v>
      </c>
      <c r="E117">
        <f>$E$16/ABS('Q.1 Applied Forces'!T104)</f>
        <v>24.042742775114544</v>
      </c>
      <c r="F117" s="249"/>
    </row>
    <row r="118" spans="2:6">
      <c r="B118" s="86"/>
      <c r="D118" s="17">
        <v>9.8000000000000007</v>
      </c>
      <c r="E118">
        <f>$E$16/ABS('Q.1 Applied Forces'!T105)</f>
        <v>25.546015507652104</v>
      </c>
      <c r="F118" s="249"/>
    </row>
    <row r="119" spans="2:6">
      <c r="B119" s="86"/>
      <c r="D119" s="17">
        <v>9.9</v>
      </c>
      <c r="E119">
        <f>$E$16/ABS('Q.1 Applied Forces'!T106)</f>
        <v>27.197568539193814</v>
      </c>
      <c r="F119" s="249"/>
    </row>
    <row r="120" spans="2:6">
      <c r="B120" s="86"/>
      <c r="D120" s="17">
        <v>10</v>
      </c>
      <c r="E120">
        <f>$E$16/ABS('Q.1 Applied Forces'!T107)</f>
        <v>29.01795125164665</v>
      </c>
      <c r="F120" s="249"/>
    </row>
    <row r="121" spans="2:6">
      <c r="B121" s="86"/>
      <c r="D121" s="17">
        <v>10.1</v>
      </c>
      <c r="E121">
        <f>$E$16/ABS('Q.1 Applied Forces'!T108)</f>
        <v>31.031470532809884</v>
      </c>
      <c r="F121" s="249"/>
    </row>
    <row r="122" spans="2:6">
      <c r="B122" s="86"/>
      <c r="D122" s="17">
        <v>10.199999999999999</v>
      </c>
      <c r="E122">
        <f>$E$16/ABS('Q.1 Applied Forces'!T109)</f>
        <v>33.267062404180891</v>
      </c>
      <c r="F122" s="249"/>
    </row>
    <row r="123" spans="2:6">
      <c r="B123" s="86"/>
      <c r="D123" s="17">
        <v>10.3</v>
      </c>
      <c r="E123">
        <f>$E$16/ABS('Q.1 Applied Forces'!T110)</f>
        <v>35.759413389510129</v>
      </c>
      <c r="F123" s="249"/>
    </row>
    <row r="124" spans="2:6">
      <c r="B124" s="86"/>
      <c r="D124" s="17">
        <v>10.4</v>
      </c>
      <c r="E124">
        <f>$E$16/ABS('Q.1 Applied Forces'!T111)</f>
        <v>38.550418329482468</v>
      </c>
      <c r="F124" s="249"/>
    </row>
    <row r="125" spans="2:6">
      <c r="B125" s="86"/>
      <c r="D125" s="17">
        <v>10.5</v>
      </c>
      <c r="E125">
        <f>$E$16/ABS('Q.1 Applied Forces'!T112)</f>
        <v>41.691097308488516</v>
      </c>
      <c r="F125" s="249"/>
    </row>
    <row r="126" spans="2:6">
      <c r="B126" s="86"/>
      <c r="D126" s="17">
        <v>10.6</v>
      </c>
      <c r="E126">
        <f>$E$16/ABS('Q.1 Applied Forces'!T113)</f>
        <v>45.244147947287793</v>
      </c>
      <c r="F126" s="249"/>
    </row>
    <row r="127" spans="2:6">
      <c r="B127" s="86"/>
      <c r="D127" s="17">
        <v>10.7</v>
      </c>
      <c r="E127">
        <f>$E$16/ABS('Q.1 Applied Forces'!T114)</f>
        <v>49.287390660971397</v>
      </c>
      <c r="F127" s="249"/>
    </row>
    <row r="128" spans="2:6">
      <c r="B128" s="86"/>
      <c r="D128" s="17">
        <v>10.8</v>
      </c>
      <c r="E128">
        <f>$E$16/ABS('Q.1 Applied Forces'!T115)</f>
        <v>53.918490501370719</v>
      </c>
      <c r="F128" s="249"/>
    </row>
    <row r="129" spans="2:6">
      <c r="B129" s="86"/>
      <c r="D129" s="17">
        <v>10.9</v>
      </c>
      <c r="E129">
        <f>$E$16/ABS('Q.1 Applied Forces'!T116)</f>
        <v>59.261538875491212</v>
      </c>
      <c r="F129" s="249"/>
    </row>
    <row r="130" spans="2:6">
      <c r="B130" s="86"/>
      <c r="D130" s="17">
        <v>11</v>
      </c>
      <c r="E130">
        <f>$E$16/ABS('Q.1 Applied Forces'!T117)</f>
        <v>65.476402824228714</v>
      </c>
      <c r="F130" s="249"/>
    </row>
    <row r="131" spans="2:6">
      <c r="B131" s="86"/>
      <c r="D131" s="17">
        <v>11.1</v>
      </c>
      <c r="E131">
        <f>$E$16/ABS('Q.1 Applied Forces'!T118)</f>
        <v>72.77229154018012</v>
      </c>
      <c r="F131" s="249"/>
    </row>
    <row r="132" spans="2:6">
      <c r="B132" s="86"/>
      <c r="D132" s="17">
        <v>11.2</v>
      </c>
      <c r="E132">
        <f>$E$16/ABS('Q.1 Applied Forces'!T119)</f>
        <v>81.427924430641809</v>
      </c>
      <c r="F132" s="249"/>
    </row>
    <row r="133" spans="2:6">
      <c r="B133" s="86"/>
      <c r="D133" s="17">
        <v>11.3</v>
      </c>
      <c r="E133">
        <f>$E$16/ABS('Q.1 Applied Forces'!T120)</f>
        <v>91.822355632682743</v>
      </c>
      <c r="F133" s="249"/>
    </row>
    <row r="134" spans="2:6">
      <c r="B134" s="86"/>
      <c r="D134" s="17">
        <v>11.4</v>
      </c>
      <c r="E134">
        <f>$E$16/ABS('Q.1 Applied Forces'!T121)</f>
        <v>104.48362152802437</v>
      </c>
      <c r="F134" s="249"/>
    </row>
    <row r="135" spans="2:6">
      <c r="B135" s="86"/>
      <c r="D135" s="17">
        <v>11.5</v>
      </c>
      <c r="E135">
        <f>$E$16/ABS('Q.1 Applied Forces'!T122)</f>
        <v>120.16845694799554</v>
      </c>
      <c r="F135" s="249"/>
    </row>
    <row r="136" spans="2:6">
      <c r="B136" s="86"/>
      <c r="D136" s="17">
        <v>11.6</v>
      </c>
      <c r="E136">
        <f>$E$16/ABS('Q.1 Applied Forces'!T123)</f>
        <v>139.99888761759328</v>
      </c>
      <c r="F136" s="249"/>
    </row>
    <row r="137" spans="2:6">
      <c r="B137" s="86"/>
      <c r="D137" s="17">
        <v>11.7</v>
      </c>
      <c r="E137">
        <f>$E$16/ABS('Q.1 Applied Forces'!T124)</f>
        <v>165.70926087896879</v>
      </c>
      <c r="F137" s="249"/>
    </row>
    <row r="138" spans="2:6">
      <c r="B138" s="86"/>
      <c r="D138" s="17">
        <v>11.8</v>
      </c>
      <c r="E138">
        <f>$E$16/ABS('Q.1 Applied Forces'!T125)</f>
        <v>200.12380173549244</v>
      </c>
      <c r="F138" s="249"/>
    </row>
    <row r="139" spans="2:6">
      <c r="B139" s="86"/>
      <c r="D139" s="17">
        <v>11.9</v>
      </c>
      <c r="E139">
        <f>$E$16/ABS('Q.1 Applied Forces'!T126)</f>
        <v>248.16129350290223</v>
      </c>
      <c r="F139" s="249"/>
    </row>
    <row r="140" spans="2:6">
      <c r="B140" s="86"/>
      <c r="D140" s="17">
        <v>12</v>
      </c>
      <c r="E140">
        <f>$E$16/ABS('Q.1 Applied Forces'!T127)</f>
        <v>319.19746376810718</v>
      </c>
      <c r="F140" s="249"/>
    </row>
    <row r="141" spans="2:6">
      <c r="B141" s="86"/>
      <c r="D141" s="17">
        <v>12.1</v>
      </c>
      <c r="E141">
        <f>$E$16/ABS('Q.1 Applied Forces'!T128)</f>
        <v>433.54494229964001</v>
      </c>
      <c r="F141" s="249"/>
    </row>
    <row r="142" spans="2:6">
      <c r="B142" s="86"/>
      <c r="D142" s="17">
        <v>12.2</v>
      </c>
      <c r="E142">
        <f>$E$16/ABS('Q.1 Applied Forces'!T129)</f>
        <v>644.84336114772066</v>
      </c>
      <c r="F142" s="249"/>
    </row>
    <row r="143" spans="2:6">
      <c r="B143" s="86"/>
      <c r="D143" s="17">
        <v>12.3</v>
      </c>
      <c r="E143">
        <f>$E$16/ABS('Q.1 Applied Forces'!T130)</f>
        <v>1155.4659321920465</v>
      </c>
      <c r="F143" s="249"/>
    </row>
    <row r="144" spans="2:6">
      <c r="B144" s="86"/>
      <c r="D144" s="17">
        <v>12.4</v>
      </c>
      <c r="E144">
        <f>$E$16/ABS('Q.1 Applied Forces'!T131)</f>
        <v>3989.9682970991803</v>
      </c>
      <c r="F144" s="249"/>
    </row>
    <row r="145" spans="2:6">
      <c r="B145" s="86"/>
      <c r="D145" s="17">
        <v>12.5</v>
      </c>
      <c r="E145">
        <f>$E$16/ABS('Q.1 Applied Forces'!T132)</f>
        <v>3404.7729468608936</v>
      </c>
      <c r="F145" s="249"/>
    </row>
    <row r="146" spans="2:6">
      <c r="B146" s="86"/>
      <c r="D146" s="17">
        <v>12.6</v>
      </c>
      <c r="E146">
        <f>$E$16/ABS('Q.1 Applied Forces'!T133)</f>
        <v>1302.8467908902689</v>
      </c>
      <c r="F146" s="249"/>
    </row>
    <row r="147" spans="2:6">
      <c r="B147" s="86"/>
      <c r="D147" s="17">
        <v>12.7</v>
      </c>
      <c r="E147">
        <f>$E$16/ABS('Q.1 Applied Forces'!T134)</f>
        <v>854.04003683775784</v>
      </c>
      <c r="F147" s="249"/>
    </row>
    <row r="148" spans="2:6">
      <c r="B148" s="86"/>
      <c r="D148" s="17">
        <v>12.8</v>
      </c>
      <c r="E148">
        <f>$E$16/ABS('Q.1 Applied Forces'!T135)</f>
        <v>664.99471618363771</v>
      </c>
      <c r="F148" s="249"/>
    </row>
    <row r="149" spans="2:6">
      <c r="B149" s="86"/>
      <c r="D149" s="17">
        <v>12.9</v>
      </c>
      <c r="E149">
        <f>$E$16/ABS('Q.1 Applied Forces'!T136)</f>
        <v>566.20392686142577</v>
      </c>
      <c r="F149" s="249"/>
    </row>
    <row r="150" spans="2:6">
      <c r="B150" s="86"/>
      <c r="D150" s="17">
        <v>13</v>
      </c>
      <c r="E150">
        <f>$E$16/ABS('Q.1 Applied Forces'!T137)</f>
        <v>510.715942029004</v>
      </c>
      <c r="F150" s="249"/>
    </row>
    <row r="151" spans="2:6">
      <c r="B151" s="86"/>
      <c r="D151" s="17">
        <v>13.1</v>
      </c>
      <c r="E151">
        <f>$E$16/ABS('Q.1 Applied Forces'!T138)</f>
        <v>480.90013373728425</v>
      </c>
      <c r="F151" s="249"/>
    </row>
    <row r="152" spans="2:6">
      <c r="B152" s="86"/>
      <c r="D152" s="17">
        <v>13.2</v>
      </c>
      <c r="E152">
        <f>$E$16/ABS('Q.1 Applied Forces'!T139)</f>
        <v>469.40803495310843</v>
      </c>
      <c r="F152" s="249"/>
    </row>
    <row r="153" spans="2:6">
      <c r="B153" s="86"/>
      <c r="D153" s="17">
        <v>13.3</v>
      </c>
      <c r="E153">
        <f>$E$16/ABS('Q.1 Applied Forces'!T140)</f>
        <v>473.76246941466559</v>
      </c>
      <c r="F153" s="249"/>
    </row>
    <row r="154" spans="2:6">
      <c r="B154" s="86"/>
      <c r="D154" s="17">
        <v>13.4</v>
      </c>
      <c r="E154">
        <f>$E$16/ABS('Q.1 Applied Forces'!T141)</f>
        <v>494.87978878779751</v>
      </c>
      <c r="F154" s="249"/>
    </row>
    <row r="155" spans="2:6">
      <c r="B155" s="86"/>
      <c r="D155" s="17">
        <v>13.5</v>
      </c>
      <c r="E155">
        <f>$E$16/ABS('Q.1 Applied Forces'!T142)</f>
        <v>537.59572845157595</v>
      </c>
      <c r="F155" s="249"/>
    </row>
    <row r="156" spans="2:6">
      <c r="B156" s="86"/>
      <c r="D156" s="17">
        <v>13.6</v>
      </c>
      <c r="E156">
        <f>$E$16/ABS('Q.1 Applied Forces'!T143)</f>
        <v>613.84127647713512</v>
      </c>
      <c r="F156" s="249"/>
    </row>
    <row r="157" spans="2:6">
      <c r="B157" s="86"/>
      <c r="D157" s="17">
        <v>13.7</v>
      </c>
      <c r="E157">
        <f>$E$16/ABS('Q.1 Applied Forces'!T144)</f>
        <v>753.26835107518355</v>
      </c>
      <c r="F157" s="249"/>
    </row>
    <row r="158" spans="2:6">
      <c r="B158" s="86"/>
      <c r="D158" s="17">
        <v>13.8</v>
      </c>
      <c r="E158">
        <f>$E$16/ABS('Q.1 Applied Forces'!T145)</f>
        <v>1046.5490615349622</v>
      </c>
      <c r="F158" s="249"/>
    </row>
    <row r="159" spans="2:6">
      <c r="B159" s="86"/>
      <c r="D159" s="17">
        <v>13.9</v>
      </c>
      <c r="E159">
        <f>$E$16/ABS('Q.1 Applied Forces'!T146)</f>
        <v>1949.2974886605743</v>
      </c>
      <c r="F159" s="249"/>
    </row>
    <row r="160" spans="2:6">
      <c r="B160" s="86"/>
      <c r="D160" s="17">
        <v>14</v>
      </c>
      <c r="F160" s="249"/>
    </row>
    <row r="161" spans="2:6" ht="15" thickBot="1">
      <c r="B161" s="252"/>
      <c r="C161" s="195"/>
      <c r="D161" s="195"/>
      <c r="E161" s="195"/>
      <c r="F161" s="72"/>
    </row>
  </sheetData>
  <phoneticPr fontId="2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826421d0-4497-493a-a753-f54c4e229517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0DCCD03B07A29941B60855094F8320C5" ma:contentTypeVersion="14" ma:contentTypeDescription="Create a new document." ma:contentTypeScope="" ma:versionID="98faab1e17d80b72e071c3174ddd8ee1">
  <xsd:schema xmlns:xsd="http://www.w3.org/2001/XMLSchema" xmlns:xs="http://www.w3.org/2001/XMLSchema" xmlns:p="http://schemas.microsoft.com/office/2006/metadata/properties" xmlns:ns3="826421d0-4497-493a-a753-f54c4e229517" xmlns:ns4="574583d4-ede2-410c-ba91-4cf5acd9d820" targetNamespace="http://schemas.microsoft.com/office/2006/metadata/properties" ma:root="true" ma:fieldsID="1ebd34e351cd13682aaeb76d9413bd0d" ns3:_="" ns4:_="">
    <xsd:import namespace="826421d0-4497-493a-a753-f54c4e229517"/>
    <xsd:import namespace="574583d4-ede2-410c-ba91-4cf5acd9d820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_activity" minOccurs="0"/>
                <xsd:element ref="ns3:MediaServiceObjectDetectorVersions" minOccurs="0"/>
                <xsd:element ref="ns3:MediaServiceSearchProperties" minOccurs="0"/>
                <xsd:element ref="ns3:MediaServiceDateTaken" minOccurs="0"/>
                <xsd:element ref="ns3:MediaServiceSystemTag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26421d0-4497-493a-a753-f54c4e229517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_activity" ma:index="17" nillable="true" ma:displayName="_activity" ma:hidden="true" ma:internalName="_activity">
      <xsd:simpleType>
        <xsd:restriction base="dms:Note"/>
      </xsd:simpleType>
    </xsd:element>
    <xsd:element name="MediaServiceObjectDetectorVersions" ma:index="18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DateTaken" ma:index="2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SystemTags" ma:index="21" nillable="true" ma:displayName="MediaServiceSystemTags" ma:hidden="true" ma:internalName="MediaServiceSystemTag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74583d4-ede2-410c-ba91-4cf5acd9d820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2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E35892D-42D3-4E48-B6FD-1232B63354CE}">
  <ds:schemaRefs>
    <ds:schemaRef ds:uri="http://purl.org/dc/terms/"/>
    <ds:schemaRef ds:uri="http://purl.org/dc/elements/1.1/"/>
    <ds:schemaRef ds:uri="http://purl.org/dc/dcmitype/"/>
    <ds:schemaRef ds:uri="http://schemas.openxmlformats.org/package/2006/metadata/core-properties"/>
    <ds:schemaRef ds:uri="574583d4-ede2-410c-ba91-4cf5acd9d820"/>
    <ds:schemaRef ds:uri="http://schemas.microsoft.com/office/infopath/2007/PartnerControls"/>
    <ds:schemaRef ds:uri="http://schemas.microsoft.com/office/2006/documentManagement/types"/>
    <ds:schemaRef ds:uri="826421d0-4497-493a-a753-f54c4e229517"/>
    <ds:schemaRef ds:uri="http://schemas.microsoft.com/office/2006/metadata/properties"/>
    <ds:schemaRef ds:uri="http://www.w3.org/XML/1998/namespace"/>
  </ds:schemaRefs>
</ds:datastoreItem>
</file>

<file path=customXml/itemProps2.xml><?xml version="1.0" encoding="utf-8"?>
<ds:datastoreItem xmlns:ds="http://schemas.openxmlformats.org/officeDocument/2006/customXml" ds:itemID="{33C41D20-11BD-4858-805B-CD933DA8DD45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5F9D2B9A-4244-479C-B540-0921CD3E4335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826421d0-4497-493a-a753-f54c4e229517"/>
    <ds:schemaRef ds:uri="574583d4-ede2-410c-ba91-4cf5acd9d820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Metadata/LabelInfo.xml><?xml version="1.0" encoding="utf-8"?>
<clbl:labelList xmlns:clbl="http://schemas.microsoft.com/office/2020/mipLabelMetadata">
  <clbl:label id="{723a5a87-f39a-4a22-9247-3fc240c01396}" enabled="0" method="" siteId="{723a5a87-f39a-4a22-9247-3fc240c01396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P.2 Beam Dimensions</vt:lpstr>
      <vt:lpstr>P.2 Beam Taper</vt:lpstr>
      <vt:lpstr>Q.1 Applied Forces</vt:lpstr>
      <vt:lpstr>Q.2 Compressive Stresses</vt:lpstr>
      <vt:lpstr>Q.3 Normal Stress</vt:lpstr>
      <vt:lpstr>Q.4 Principal Stress</vt:lpstr>
      <vt:lpstr>Q.5 Distorsional Energy</vt:lpstr>
      <vt:lpstr>Q.6 FOS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Joshua Lee</dc:creator>
  <cp:lastModifiedBy>Joshua Lee</cp:lastModifiedBy>
  <dcterms:created xsi:type="dcterms:W3CDTF">2024-11-08T22:56:40Z</dcterms:created>
  <dcterms:modified xsi:type="dcterms:W3CDTF">2025-05-11T20:37:48Z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0x0101000DCCD03B07A29941B60855094F8320C5</vt:lpwstr>
  </property>
</Properties>
</file>